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8736" firstSheet="15"/>
  </bookViews>
  <sheets>
    <sheet name="Summary table" sheetId="2" r:id="rId1"/>
    <sheet name="Populations" sheetId="4" r:id="rId2"/>
    <sheet name="Teenage pregnancies" sheetId="11" r:id="rId3"/>
    <sheet name="Infant mortality" sheetId="19" r:id="rId4"/>
    <sheet name="Children in state care" sheetId="3" r:id="rId5"/>
    <sheet name="ECE enrolment" sheetId="21" r:id="rId6"/>
    <sheet name="Student engagement" sheetId="16" r:id="rId7"/>
    <sheet name="Student achievement" sheetId="20" r:id="rId8"/>
    <sheet name="Youth offending" sheetId="6" r:id="rId9"/>
    <sheet name="Welfare support" sheetId="18" r:id="rId10"/>
    <sheet name="Unemployment" sheetId="17" r:id="rId11"/>
    <sheet name="Youth unemployment" sheetId="5" r:id="rId12"/>
    <sheet name="Personal Incomes" sheetId="14" r:id="rId13"/>
    <sheet name="Income distribution" sheetId="10" r:id="rId14"/>
    <sheet name="Employment" sheetId="15" r:id="rId15"/>
    <sheet name="Prison sentencing" sheetId="7" r:id="rId16"/>
    <sheet name="Imprisonment rates" sheetId="12" r:id="rId17"/>
    <sheet name="Recidivism" sheetId="13" r:id="rId18"/>
    <sheet name="Hazardous drinking" sheetId="1" r:id="rId19"/>
    <sheet name="Illicit drug offending" sheetId="9" r:id="rId20"/>
    <sheet name="Demand for social housing" sheetId="8" r:id="rId21"/>
  </sheets>
  <externalReferences>
    <externalReference r:id="rId22"/>
  </externalReferences>
  <calcPr calcId="145621"/>
</workbook>
</file>

<file path=xl/calcChain.xml><?xml version="1.0" encoding="utf-8"?>
<calcChain xmlns="http://schemas.openxmlformats.org/spreadsheetml/2006/main">
  <c r="K22" i="13" l="1"/>
  <c r="J22" i="13"/>
  <c r="I22" i="13"/>
  <c r="I20" i="13" s="1"/>
  <c r="H22" i="13"/>
  <c r="H20" i="13" s="1"/>
  <c r="G22" i="13"/>
  <c r="F22" i="13"/>
  <c r="E22" i="13"/>
  <c r="E20" i="13" s="1"/>
  <c r="D22" i="13"/>
  <c r="D18" i="13" s="1"/>
  <c r="C22" i="13"/>
  <c r="B22" i="13"/>
  <c r="B17" i="13" s="1"/>
  <c r="R21" i="12"/>
  <c r="Q21" i="12"/>
  <c r="P21" i="12"/>
  <c r="O21" i="12"/>
  <c r="N21" i="12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M21" i="12"/>
  <c r="M25" i="12"/>
  <c r="D18" i="2"/>
  <c r="K20" i="13"/>
  <c r="J20" i="13"/>
  <c r="G20" i="13"/>
  <c r="F20" i="13"/>
  <c r="C20" i="13"/>
  <c r="K19" i="13"/>
  <c r="H18" i="2" s="1"/>
  <c r="J19" i="13"/>
  <c r="F18" i="2" s="1"/>
  <c r="G19" i="13"/>
  <c r="F19" i="13"/>
  <c r="D19" i="13"/>
  <c r="C19" i="13"/>
  <c r="K18" i="13"/>
  <c r="J18" i="13"/>
  <c r="I18" i="13"/>
  <c r="H18" i="13"/>
  <c r="G18" i="13"/>
  <c r="F18" i="13"/>
  <c r="E18" i="13"/>
  <c r="C18" i="13"/>
  <c r="K17" i="13"/>
  <c r="J17" i="13"/>
  <c r="I17" i="13"/>
  <c r="H17" i="13"/>
  <c r="G17" i="13"/>
  <c r="F17" i="13"/>
  <c r="E17" i="13"/>
  <c r="C17" i="13"/>
  <c r="B18" i="13"/>
  <c r="H19" i="13" l="1"/>
  <c r="E19" i="13"/>
  <c r="I19" i="13"/>
  <c r="D20" i="13"/>
  <c r="D17" i="13"/>
  <c r="B19" i="13"/>
  <c r="B20" i="13"/>
  <c r="N20" i="13" l="1"/>
  <c r="M20" i="13"/>
  <c r="N19" i="13"/>
  <c r="M19" i="13"/>
  <c r="N18" i="13"/>
  <c r="M18" i="13"/>
  <c r="N17" i="13"/>
  <c r="M17" i="13"/>
  <c r="K9" i="9" l="1"/>
  <c r="J9" i="9"/>
  <c r="I9" i="9"/>
  <c r="H9" i="9"/>
  <c r="G9" i="9"/>
  <c r="F9" i="9"/>
  <c r="F15" i="9"/>
  <c r="F10" i="9"/>
  <c r="K11" i="9"/>
  <c r="J11" i="9"/>
  <c r="I11" i="9"/>
  <c r="H11" i="9"/>
  <c r="G11" i="9"/>
  <c r="F11" i="9"/>
  <c r="W13" i="4"/>
  <c r="V13" i="4"/>
  <c r="U13" i="4"/>
  <c r="T13" i="4"/>
  <c r="S13" i="4"/>
  <c r="R13" i="4"/>
  <c r="N13" i="4"/>
  <c r="M13" i="4"/>
  <c r="L13" i="4"/>
  <c r="K13" i="4"/>
  <c r="J13" i="4"/>
  <c r="G13" i="4"/>
  <c r="F13" i="4"/>
  <c r="E13" i="4"/>
  <c r="D13" i="4"/>
  <c r="C13" i="4"/>
  <c r="B13" i="4"/>
  <c r="H48" i="15" l="1"/>
  <c r="G48" i="15"/>
  <c r="F48" i="15"/>
  <c r="H47" i="15"/>
  <c r="G47" i="15"/>
  <c r="F47" i="15"/>
  <c r="H46" i="15"/>
  <c r="G46" i="15"/>
  <c r="F46" i="15"/>
  <c r="H45" i="15"/>
  <c r="G45" i="15"/>
  <c r="F45" i="15"/>
  <c r="H44" i="15"/>
  <c r="G44" i="15"/>
  <c r="F44" i="15"/>
  <c r="H43" i="15"/>
  <c r="G43" i="15"/>
  <c r="F43" i="15"/>
  <c r="H42" i="15"/>
  <c r="G42" i="15"/>
  <c r="F42" i="15"/>
  <c r="H41" i="15"/>
  <c r="G41" i="15"/>
  <c r="F41" i="15"/>
  <c r="H40" i="15"/>
  <c r="G40" i="15"/>
  <c r="F40" i="15"/>
  <c r="H39" i="15"/>
  <c r="G39" i="15"/>
  <c r="F39" i="15"/>
  <c r="H38" i="15"/>
  <c r="G38" i="15"/>
  <c r="F38" i="15"/>
  <c r="H37" i="15"/>
  <c r="G37" i="15"/>
  <c r="F37" i="15"/>
  <c r="H36" i="15"/>
  <c r="G36" i="15"/>
  <c r="F36" i="15"/>
  <c r="H35" i="15"/>
  <c r="G35" i="15"/>
  <c r="F35" i="15"/>
  <c r="H34" i="15"/>
  <c r="G34" i="15"/>
  <c r="F34" i="15"/>
  <c r="H33" i="15"/>
  <c r="G33" i="15"/>
  <c r="F33" i="15"/>
  <c r="H32" i="15"/>
  <c r="G32" i="15"/>
  <c r="F32" i="15"/>
  <c r="H31" i="15"/>
  <c r="G31" i="15"/>
  <c r="F31" i="15"/>
  <c r="H30" i="15"/>
  <c r="G30" i="15"/>
  <c r="F30" i="15"/>
  <c r="H29" i="15"/>
  <c r="G29" i="15"/>
  <c r="F29" i="15"/>
  <c r="H28" i="15"/>
  <c r="G28" i="15"/>
  <c r="F28" i="15"/>
  <c r="H27" i="15"/>
  <c r="G27" i="15"/>
  <c r="F27" i="15"/>
  <c r="H26" i="15"/>
  <c r="G26" i="15"/>
  <c r="F26" i="15"/>
  <c r="H25" i="15"/>
  <c r="G25" i="15"/>
  <c r="F25" i="15"/>
  <c r="H24" i="15"/>
  <c r="G24" i="15"/>
  <c r="F24" i="15"/>
  <c r="H23" i="15"/>
  <c r="G23" i="15"/>
  <c r="F23" i="15"/>
  <c r="H22" i="15"/>
  <c r="G22" i="15"/>
  <c r="F22" i="15"/>
  <c r="H21" i="15"/>
  <c r="G21" i="15"/>
  <c r="F21" i="15"/>
  <c r="H20" i="15"/>
  <c r="G20" i="15"/>
  <c r="F20" i="15"/>
  <c r="H19" i="15"/>
  <c r="G19" i="15"/>
  <c r="F19" i="15"/>
  <c r="H18" i="15"/>
  <c r="G18" i="15"/>
  <c r="F18" i="15"/>
  <c r="H17" i="15"/>
  <c r="G17" i="15"/>
  <c r="F17" i="15"/>
  <c r="H16" i="15"/>
  <c r="G16" i="15"/>
  <c r="F16" i="15"/>
  <c r="H15" i="15"/>
  <c r="G15" i="15"/>
  <c r="F15" i="15"/>
  <c r="H14" i="15"/>
  <c r="G14" i="15"/>
  <c r="F14" i="15"/>
  <c r="H13" i="15"/>
  <c r="G13" i="15"/>
  <c r="F13" i="15"/>
  <c r="H12" i="15"/>
  <c r="G12" i="15"/>
  <c r="F12" i="15"/>
  <c r="H11" i="15"/>
  <c r="G11" i="15"/>
  <c r="F11" i="15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P48" i="15"/>
  <c r="O48" i="15"/>
  <c r="N48" i="15"/>
  <c r="P47" i="15"/>
  <c r="O47" i="15"/>
  <c r="N47" i="15"/>
  <c r="P46" i="15"/>
  <c r="O46" i="15"/>
  <c r="N46" i="15"/>
  <c r="P45" i="15"/>
  <c r="O45" i="15"/>
  <c r="N45" i="15"/>
  <c r="P44" i="15"/>
  <c r="O44" i="15"/>
  <c r="N44" i="15"/>
  <c r="P43" i="15"/>
  <c r="O43" i="15"/>
  <c r="N43" i="15"/>
  <c r="P42" i="15"/>
  <c r="O42" i="15"/>
  <c r="N42" i="15"/>
  <c r="P41" i="15"/>
  <c r="O41" i="15"/>
  <c r="N41" i="15"/>
  <c r="P40" i="15"/>
  <c r="O40" i="15"/>
  <c r="N40" i="15"/>
  <c r="P39" i="15"/>
  <c r="O39" i="15"/>
  <c r="N39" i="15"/>
  <c r="P38" i="15"/>
  <c r="O38" i="15"/>
  <c r="N38" i="15"/>
  <c r="P37" i="15"/>
  <c r="O37" i="15"/>
  <c r="N37" i="15"/>
  <c r="P36" i="15"/>
  <c r="O36" i="15"/>
  <c r="N36" i="15"/>
  <c r="P35" i="15"/>
  <c r="O35" i="15"/>
  <c r="N35" i="15"/>
  <c r="P34" i="15"/>
  <c r="O34" i="15"/>
  <c r="N34" i="15"/>
  <c r="P33" i="15"/>
  <c r="O33" i="15"/>
  <c r="N33" i="15"/>
  <c r="P32" i="15"/>
  <c r="O32" i="15"/>
  <c r="N32" i="15"/>
  <c r="P31" i="15"/>
  <c r="O31" i="15"/>
  <c r="N31" i="15"/>
  <c r="P30" i="15"/>
  <c r="O30" i="15"/>
  <c r="N30" i="15"/>
  <c r="P29" i="15"/>
  <c r="O29" i="15"/>
  <c r="N29" i="15"/>
  <c r="P28" i="15"/>
  <c r="O28" i="15"/>
  <c r="N28" i="15"/>
  <c r="P27" i="15"/>
  <c r="O27" i="15"/>
  <c r="N27" i="15"/>
  <c r="P26" i="15"/>
  <c r="O26" i="15"/>
  <c r="N26" i="15"/>
  <c r="P25" i="15"/>
  <c r="O25" i="15"/>
  <c r="N25" i="15"/>
  <c r="P24" i="15"/>
  <c r="O24" i="15"/>
  <c r="N24" i="15"/>
  <c r="P23" i="15"/>
  <c r="O23" i="15"/>
  <c r="N23" i="15"/>
  <c r="P22" i="15"/>
  <c r="O22" i="15"/>
  <c r="N22" i="15"/>
  <c r="P21" i="15"/>
  <c r="O21" i="15"/>
  <c r="N21" i="15"/>
  <c r="P20" i="15"/>
  <c r="O20" i="15"/>
  <c r="N20" i="15"/>
  <c r="P19" i="15"/>
  <c r="O19" i="15"/>
  <c r="N19" i="15"/>
  <c r="P18" i="15"/>
  <c r="O18" i="15"/>
  <c r="N18" i="15"/>
  <c r="P17" i="15"/>
  <c r="O17" i="15"/>
  <c r="N17" i="15"/>
  <c r="P16" i="15"/>
  <c r="O16" i="15"/>
  <c r="N16" i="15"/>
  <c r="P15" i="15"/>
  <c r="O15" i="15"/>
  <c r="N15" i="15"/>
  <c r="P14" i="15"/>
  <c r="O14" i="15"/>
  <c r="N14" i="15"/>
  <c r="P13" i="15"/>
  <c r="O13" i="15"/>
  <c r="N13" i="15"/>
  <c r="P12" i="15"/>
  <c r="O12" i="15"/>
  <c r="N12" i="15"/>
  <c r="P11" i="15"/>
  <c r="O11" i="15"/>
  <c r="N11" i="15"/>
  <c r="P10" i="15"/>
  <c r="O10" i="15"/>
  <c r="N10" i="15"/>
  <c r="P9" i="15"/>
  <c r="O9" i="15"/>
  <c r="N9" i="15"/>
  <c r="P8" i="15"/>
  <c r="O8" i="15"/>
  <c r="N8" i="15"/>
  <c r="P7" i="15"/>
  <c r="O7" i="15"/>
  <c r="N7" i="15"/>
  <c r="P6" i="15"/>
  <c r="O6" i="15"/>
  <c r="N6" i="15"/>
  <c r="D5" i="2" l="1"/>
  <c r="F5" i="2"/>
  <c r="H5" i="2"/>
  <c r="D68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24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C68" i="19"/>
  <c r="B68" i="19"/>
  <c r="C67" i="19"/>
  <c r="D67" i="19" s="1"/>
  <c r="B67" i="19"/>
  <c r="D66" i="19"/>
  <c r="C66" i="19"/>
  <c r="B66" i="19"/>
  <c r="C65" i="19"/>
  <c r="D65" i="19" s="1"/>
  <c r="B65" i="19"/>
  <c r="C64" i="19"/>
  <c r="D64" i="19" s="1"/>
  <c r="B64" i="19"/>
  <c r="C63" i="19"/>
  <c r="D63" i="19" s="1"/>
  <c r="B63" i="19"/>
  <c r="D62" i="19"/>
  <c r="C62" i="19"/>
  <c r="B62" i="19"/>
  <c r="C61" i="19"/>
  <c r="D61" i="19" s="1"/>
  <c r="B61" i="19"/>
  <c r="C60" i="19"/>
  <c r="D60" i="19" s="1"/>
  <c r="B60" i="19"/>
  <c r="C59" i="19"/>
  <c r="D59" i="19" s="1"/>
  <c r="B59" i="19"/>
  <c r="D58" i="19"/>
  <c r="C58" i="19"/>
  <c r="B58" i="19"/>
  <c r="C57" i="19"/>
  <c r="D57" i="19" s="1"/>
  <c r="B57" i="19"/>
  <c r="C56" i="19"/>
  <c r="D56" i="19" s="1"/>
  <c r="B56" i="19"/>
  <c r="C55" i="19"/>
  <c r="D55" i="19" s="1"/>
  <c r="B55" i="19"/>
  <c r="D54" i="19"/>
  <c r="C54" i="19"/>
  <c r="B54" i="19"/>
  <c r="C53" i="19"/>
  <c r="D53" i="19" s="1"/>
  <c r="B53" i="19"/>
  <c r="C52" i="19"/>
  <c r="D52" i="19" s="1"/>
  <c r="B52" i="19"/>
  <c r="C51" i="19"/>
  <c r="D51" i="19" s="1"/>
  <c r="B51" i="19"/>
  <c r="D50" i="19"/>
  <c r="C50" i="19"/>
  <c r="B50" i="19"/>
  <c r="D49" i="19"/>
  <c r="C49" i="19"/>
  <c r="B49" i="19"/>
  <c r="D7" i="2" l="1"/>
  <c r="T22" i="21"/>
  <c r="G7" i="2" s="1"/>
  <c r="K7" i="2" s="1"/>
  <c r="S22" i="21"/>
  <c r="E7" i="2" s="1"/>
  <c r="J7" i="2" s="1"/>
  <c r="R22" i="21"/>
  <c r="Q22" i="21"/>
  <c r="P22" i="21"/>
  <c r="O22" i="21"/>
  <c r="C7" i="2" s="1"/>
  <c r="I7" i="2" s="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C20" i="21"/>
  <c r="D20" i="21" s="1"/>
  <c r="E20" i="21" s="1"/>
  <c r="F20" i="21" s="1"/>
  <c r="G20" i="21" s="1"/>
  <c r="H20" i="21" s="1"/>
  <c r="I20" i="21" s="1"/>
  <c r="J20" i="21" s="1"/>
  <c r="K20" i="21" s="1"/>
  <c r="L20" i="21" s="1"/>
  <c r="M20" i="21" s="1"/>
  <c r="N20" i="21" s="1"/>
  <c r="O20" i="21" s="1"/>
  <c r="P20" i="21" s="1"/>
  <c r="Q20" i="21" s="1"/>
  <c r="R20" i="21" s="1"/>
  <c r="S20" i="21" s="1"/>
  <c r="T20" i="21" s="1"/>
  <c r="T17" i="21"/>
  <c r="T23" i="21" s="1"/>
  <c r="H7" i="2" s="1"/>
  <c r="S17" i="21"/>
  <c r="S23" i="21" s="1"/>
  <c r="F7" i="2" s="1"/>
  <c r="R17" i="21"/>
  <c r="R23" i="21" s="1"/>
  <c r="Q17" i="2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I23" i="21" s="1"/>
  <c r="H17" i="21"/>
  <c r="H23" i="21" s="1"/>
  <c r="G17" i="21"/>
  <c r="G23" i="21" s="1"/>
  <c r="F17" i="21"/>
  <c r="F23" i="21" s="1"/>
  <c r="E17" i="21"/>
  <c r="E23" i="21" s="1"/>
  <c r="D17" i="21"/>
  <c r="D23" i="21" s="1"/>
  <c r="C17" i="21"/>
  <c r="C23" i="21" s="1"/>
  <c r="B17" i="21"/>
  <c r="B23" i="21" s="1"/>
  <c r="C14" i="21"/>
  <c r="D14" i="21" s="1"/>
  <c r="E14" i="21" s="1"/>
  <c r="F14" i="21" s="1"/>
  <c r="G14" i="21" s="1"/>
  <c r="H14" i="21" s="1"/>
  <c r="I14" i="21" s="1"/>
  <c r="J14" i="21" s="1"/>
  <c r="K14" i="21" s="1"/>
  <c r="L14" i="21" s="1"/>
  <c r="M14" i="21" s="1"/>
  <c r="N14" i="21" s="1"/>
  <c r="O14" i="21" s="1"/>
  <c r="P14" i="21" s="1"/>
  <c r="Q14" i="21" s="1"/>
  <c r="R14" i="21" s="1"/>
  <c r="S14" i="21" s="1"/>
  <c r="T14" i="21" s="1"/>
  <c r="C9" i="2" l="1"/>
  <c r="J15" i="20"/>
  <c r="F9" i="2" s="1"/>
  <c r="I15" i="20"/>
  <c r="E9" i="2" s="1"/>
  <c r="J9" i="2" s="1"/>
  <c r="I14" i="20"/>
  <c r="J13" i="20"/>
  <c r="I13" i="20"/>
  <c r="I12" i="20"/>
  <c r="J11" i="20"/>
  <c r="D9" i="2" s="1"/>
  <c r="I11" i="20"/>
  <c r="I10" i="20"/>
  <c r="J9" i="20"/>
  <c r="I9" i="20"/>
  <c r="I8" i="20"/>
  <c r="J7" i="20"/>
  <c r="I7" i="20"/>
  <c r="E15" i="20"/>
  <c r="D15" i="20"/>
  <c r="E14" i="20"/>
  <c r="J14" i="20" s="1"/>
  <c r="D14" i="20"/>
  <c r="E13" i="20"/>
  <c r="D13" i="20"/>
  <c r="E12" i="20"/>
  <c r="J12" i="20" s="1"/>
  <c r="D12" i="20"/>
  <c r="E11" i="20"/>
  <c r="D11" i="20"/>
  <c r="E10" i="20"/>
  <c r="J10" i="20" s="1"/>
  <c r="D10" i="20"/>
  <c r="E9" i="20"/>
  <c r="D9" i="20"/>
  <c r="E8" i="20"/>
  <c r="J8" i="20" s="1"/>
  <c r="D8" i="20"/>
  <c r="E7" i="20"/>
  <c r="D7" i="20"/>
  <c r="C7" i="10"/>
  <c r="C5" i="10"/>
  <c r="E15" i="2" s="1"/>
  <c r="L18" i="10"/>
  <c r="K18" i="10"/>
  <c r="J18" i="10"/>
  <c r="I18" i="10"/>
  <c r="H18" i="10"/>
  <c r="G18" i="10"/>
  <c r="F18" i="10"/>
  <c r="E18" i="10"/>
  <c r="D18" i="10"/>
  <c r="C18" i="10"/>
  <c r="B18" i="10"/>
  <c r="B7" i="10"/>
  <c r="B5" i="10"/>
  <c r="C15" i="2" s="1"/>
  <c r="L12" i="10"/>
  <c r="K12" i="10"/>
  <c r="J12" i="10"/>
  <c r="I12" i="10"/>
  <c r="H12" i="10"/>
  <c r="G12" i="10"/>
  <c r="F12" i="10"/>
  <c r="E12" i="10"/>
  <c r="D12" i="10"/>
  <c r="C12" i="10"/>
  <c r="B12" i="10"/>
  <c r="G5" i="2"/>
  <c r="E5" i="2"/>
  <c r="J5" i="2" s="1"/>
  <c r="C5" i="2"/>
  <c r="C6" i="10" l="1"/>
  <c r="F15" i="2" s="1"/>
  <c r="B6" i="10"/>
  <c r="D15" i="2" s="1"/>
  <c r="I15" i="2" s="1"/>
  <c r="K5" i="2"/>
  <c r="I5" i="2"/>
  <c r="I9" i="2"/>
  <c r="H14" i="2"/>
  <c r="G14" i="2"/>
  <c r="K14" i="2" s="1"/>
  <c r="E14" i="2"/>
  <c r="C14" i="2"/>
  <c r="O15" i="14"/>
  <c r="N15" i="14"/>
  <c r="O14" i="14"/>
  <c r="N14" i="14"/>
  <c r="F14" i="2" s="1"/>
  <c r="O13" i="14"/>
  <c r="N13" i="14"/>
  <c r="O12" i="14"/>
  <c r="N12" i="14"/>
  <c r="O11" i="14"/>
  <c r="N11" i="14"/>
  <c r="O10" i="14"/>
  <c r="N10" i="14"/>
  <c r="D14" i="2" s="1"/>
  <c r="O9" i="14"/>
  <c r="N9" i="14"/>
  <c r="O8" i="14"/>
  <c r="N8" i="14"/>
  <c r="O7" i="14"/>
  <c r="N7" i="14"/>
  <c r="O6" i="14"/>
  <c r="N6" i="14"/>
  <c r="O5" i="14"/>
  <c r="N5" i="14"/>
  <c r="J15" i="2"/>
  <c r="G11" i="18"/>
  <c r="G9" i="18"/>
  <c r="F11" i="18"/>
  <c r="F9" i="18"/>
  <c r="E11" i="18"/>
  <c r="E9" i="18"/>
  <c r="D11" i="18"/>
  <c r="D9" i="18"/>
  <c r="C11" i="18"/>
  <c r="C9" i="18"/>
  <c r="B11" i="18"/>
  <c r="B9" i="18"/>
  <c r="E21" i="18"/>
  <c r="D21" i="18"/>
  <c r="C21" i="18"/>
  <c r="C20" i="18"/>
  <c r="E19" i="18"/>
  <c r="D19" i="18"/>
  <c r="C19" i="18"/>
  <c r="B21" i="18"/>
  <c r="B19" i="18"/>
  <c r="J14" i="2" l="1"/>
  <c r="I14" i="2"/>
  <c r="D20" i="18"/>
  <c r="B20" i="18"/>
  <c r="E20" i="18"/>
  <c r="C10" i="18"/>
  <c r="G10" i="18"/>
  <c r="B10" i="18"/>
  <c r="D10" i="18"/>
  <c r="F10" i="18"/>
  <c r="E10" i="18"/>
  <c r="W14" i="4"/>
  <c r="V14" i="4"/>
  <c r="U14" i="4"/>
  <c r="T14" i="4"/>
  <c r="S14" i="4"/>
  <c r="R14" i="4"/>
  <c r="N14" i="4"/>
  <c r="M14" i="4"/>
  <c r="L14" i="4"/>
  <c r="K14" i="4"/>
  <c r="J14" i="4"/>
  <c r="G14" i="4"/>
  <c r="F14" i="4"/>
  <c r="E14" i="4"/>
  <c r="D14" i="4"/>
  <c r="C14" i="4"/>
  <c r="B14" i="4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Z19" i="18"/>
  <c r="Z20" i="18" s="1"/>
  <c r="Y19" i="18"/>
  <c r="Y20" i="18" s="1"/>
  <c r="X19" i="18"/>
  <c r="X20" i="18" s="1"/>
  <c r="W19" i="18"/>
  <c r="V19" i="18"/>
  <c r="V20" i="18" s="1"/>
  <c r="U19" i="18"/>
  <c r="U20" i="18" s="1"/>
  <c r="T19" i="18"/>
  <c r="T20" i="18" s="1"/>
  <c r="S19" i="18"/>
  <c r="R19" i="18"/>
  <c r="R20" i="18" s="1"/>
  <c r="Q19" i="18"/>
  <c r="Q20" i="18" s="1"/>
  <c r="P19" i="18"/>
  <c r="P20" i="18" s="1"/>
  <c r="O19" i="18"/>
  <c r="N19" i="18"/>
  <c r="N20" i="18" s="1"/>
  <c r="M19" i="18"/>
  <c r="M20" i="18" s="1"/>
  <c r="L19" i="18"/>
  <c r="L20" i="18" s="1"/>
  <c r="K19" i="18"/>
  <c r="J19" i="18"/>
  <c r="J20" i="18" s="1"/>
  <c r="I19" i="18"/>
  <c r="I20" i="18" s="1"/>
  <c r="H19" i="18"/>
  <c r="H20" i="18" s="1"/>
  <c r="G19" i="18"/>
  <c r="F21" i="18"/>
  <c r="B7" i="18" s="1"/>
  <c r="B15" i="18" s="1"/>
  <c r="F19" i="18"/>
  <c r="B5" i="18" s="1"/>
  <c r="B13" i="18" s="1"/>
  <c r="C11" i="2" s="1"/>
  <c r="H12" i="2"/>
  <c r="G12" i="2"/>
  <c r="K12" i="2" s="1"/>
  <c r="F12" i="2"/>
  <c r="J12" i="2" s="1"/>
  <c r="E12" i="2"/>
  <c r="D12" i="2"/>
  <c r="C12" i="2"/>
  <c r="I12" i="2" s="1"/>
  <c r="C29" i="17"/>
  <c r="D29" i="17" s="1"/>
  <c r="B29" i="17"/>
  <c r="C28" i="17"/>
  <c r="B28" i="17"/>
  <c r="D28" i="17" s="1"/>
  <c r="C27" i="17"/>
  <c r="B27" i="17"/>
  <c r="D27" i="17" s="1"/>
  <c r="D26" i="17"/>
  <c r="C26" i="17"/>
  <c r="B26" i="17"/>
  <c r="C25" i="17"/>
  <c r="D25" i="17" s="1"/>
  <c r="B25" i="17"/>
  <c r="C24" i="17"/>
  <c r="B24" i="17"/>
  <c r="D24" i="17" s="1"/>
  <c r="C23" i="17"/>
  <c r="B23" i="17"/>
  <c r="D23" i="17" s="1"/>
  <c r="D22" i="17"/>
  <c r="C22" i="17"/>
  <c r="B22" i="17"/>
  <c r="C21" i="17"/>
  <c r="D21" i="17" s="1"/>
  <c r="B21" i="17"/>
  <c r="C20" i="17"/>
  <c r="B20" i="17"/>
  <c r="D20" i="17" s="1"/>
  <c r="D19" i="17"/>
  <c r="C19" i="17"/>
  <c r="B19" i="17"/>
  <c r="C15" i="17"/>
  <c r="B15" i="17"/>
  <c r="D15" i="17" s="1"/>
  <c r="D14" i="17"/>
  <c r="C14" i="17"/>
  <c r="B14" i="17"/>
  <c r="C13" i="17"/>
  <c r="D13" i="17" s="1"/>
  <c r="B13" i="17"/>
  <c r="C12" i="17"/>
  <c r="B12" i="17"/>
  <c r="D12" i="17" s="1"/>
  <c r="C11" i="17"/>
  <c r="B11" i="17"/>
  <c r="D11" i="17" s="1"/>
  <c r="D10" i="17"/>
  <c r="C10" i="17"/>
  <c r="B10" i="17"/>
  <c r="C9" i="17"/>
  <c r="D9" i="17" s="1"/>
  <c r="B9" i="17"/>
  <c r="C8" i="17"/>
  <c r="B8" i="17"/>
  <c r="D8" i="17" s="1"/>
  <c r="C7" i="17"/>
  <c r="B7" i="17"/>
  <c r="D7" i="17" s="1"/>
  <c r="D6" i="17"/>
  <c r="C6" i="17"/>
  <c r="B6" i="17"/>
  <c r="D5" i="17"/>
  <c r="C5" i="17"/>
  <c r="B5" i="17"/>
  <c r="I51" i="5"/>
  <c r="I50" i="5"/>
  <c r="I49" i="5"/>
  <c r="I48" i="5"/>
  <c r="I47" i="5"/>
  <c r="I46" i="5"/>
  <c r="F51" i="5"/>
  <c r="F50" i="5"/>
  <c r="F49" i="5"/>
  <c r="F48" i="5"/>
  <c r="F47" i="5"/>
  <c r="F46" i="5"/>
  <c r="C51" i="5"/>
  <c r="C50" i="5"/>
  <c r="C49" i="5"/>
  <c r="C48" i="5"/>
  <c r="C47" i="5"/>
  <c r="C46" i="5"/>
  <c r="C11" i="5"/>
  <c r="C10" i="5"/>
  <c r="C9" i="5"/>
  <c r="C8" i="5"/>
  <c r="C7" i="5"/>
  <c r="C6" i="5"/>
  <c r="F11" i="5"/>
  <c r="F10" i="5"/>
  <c r="F9" i="5"/>
  <c r="F8" i="5"/>
  <c r="F7" i="5"/>
  <c r="F6" i="5"/>
  <c r="I11" i="5"/>
  <c r="I10" i="5"/>
  <c r="I9" i="5"/>
  <c r="I8" i="5"/>
  <c r="I7" i="5"/>
  <c r="I6" i="5"/>
  <c r="I21" i="5"/>
  <c r="I20" i="5"/>
  <c r="I19" i="5"/>
  <c r="I18" i="5"/>
  <c r="I17" i="5"/>
  <c r="I16" i="5"/>
  <c r="F21" i="5"/>
  <c r="F20" i="5"/>
  <c r="F19" i="5"/>
  <c r="F18" i="5"/>
  <c r="F17" i="5"/>
  <c r="F16" i="5"/>
  <c r="C21" i="5"/>
  <c r="C20" i="5"/>
  <c r="C19" i="5"/>
  <c r="C18" i="5"/>
  <c r="C17" i="5"/>
  <c r="C16" i="5"/>
  <c r="C41" i="5"/>
  <c r="C40" i="5"/>
  <c r="C39" i="5"/>
  <c r="C38" i="5"/>
  <c r="C37" i="5"/>
  <c r="C36" i="5"/>
  <c r="F41" i="5"/>
  <c r="F40" i="5"/>
  <c r="F39" i="5"/>
  <c r="F38" i="5"/>
  <c r="F37" i="5"/>
  <c r="F36" i="5"/>
  <c r="I41" i="5"/>
  <c r="I40" i="5"/>
  <c r="I39" i="5"/>
  <c r="I38" i="5"/>
  <c r="I37" i="5"/>
  <c r="I36" i="5"/>
  <c r="I31" i="5"/>
  <c r="I30" i="5"/>
  <c r="I29" i="5"/>
  <c r="I28" i="5"/>
  <c r="I27" i="5"/>
  <c r="I26" i="5"/>
  <c r="F31" i="5"/>
  <c r="F30" i="5"/>
  <c r="F29" i="5"/>
  <c r="F28" i="5"/>
  <c r="F27" i="5"/>
  <c r="F26" i="5"/>
  <c r="C31" i="5"/>
  <c r="C30" i="5"/>
  <c r="C29" i="5"/>
  <c r="C28" i="5"/>
  <c r="C27" i="5"/>
  <c r="C26" i="5"/>
  <c r="G20" i="18" l="1"/>
  <c r="C6" i="18" s="1"/>
  <c r="C5" i="18"/>
  <c r="C13" i="18" s="1"/>
  <c r="K20" i="18"/>
  <c r="D6" i="18" s="1"/>
  <c r="D14" i="18" s="1"/>
  <c r="D5" i="18"/>
  <c r="D13" i="18" s="1"/>
  <c r="O20" i="18"/>
  <c r="E6" i="18" s="1"/>
  <c r="E14" i="18" s="1"/>
  <c r="E5" i="18"/>
  <c r="E13" i="18" s="1"/>
  <c r="S20" i="18"/>
  <c r="F6" i="18" s="1"/>
  <c r="F14" i="18" s="1"/>
  <c r="F11" i="2" s="1"/>
  <c r="J11" i="2" s="1"/>
  <c r="F5" i="18"/>
  <c r="F13" i="18" s="1"/>
  <c r="E11" i="2" s="1"/>
  <c r="W20" i="18"/>
  <c r="G6" i="18" s="1"/>
  <c r="G5" i="18"/>
  <c r="G13" i="18" s="1"/>
  <c r="G11" i="2" s="1"/>
  <c r="C7" i="18"/>
  <c r="C15" i="18" s="1"/>
  <c r="D7" i="18"/>
  <c r="D15" i="18" s="1"/>
  <c r="E7" i="18"/>
  <c r="E15" i="18" s="1"/>
  <c r="F7" i="18"/>
  <c r="F15" i="18" s="1"/>
  <c r="G7" i="18"/>
  <c r="G15" i="18" s="1"/>
  <c r="G14" i="18"/>
  <c r="H11" i="2" s="1"/>
  <c r="F20" i="18"/>
  <c r="B6" i="18" s="1"/>
  <c r="B14" i="18" s="1"/>
  <c r="D11" i="2" s="1"/>
  <c r="I11" i="2" s="1"/>
  <c r="C14" i="18"/>
  <c r="D8" i="2"/>
  <c r="C8" i="2"/>
  <c r="I8" i="2" s="1"/>
  <c r="J22" i="16"/>
  <c r="I22" i="16"/>
  <c r="F8" i="2" s="1"/>
  <c r="H22" i="16"/>
  <c r="E8" i="2" s="1"/>
  <c r="J8" i="2" s="1"/>
  <c r="J21" i="16"/>
  <c r="I21" i="16"/>
  <c r="H21" i="16"/>
  <c r="J20" i="16"/>
  <c r="I20" i="16"/>
  <c r="H20" i="16"/>
  <c r="J19" i="16"/>
  <c r="I19" i="16"/>
  <c r="H19" i="16"/>
  <c r="J18" i="16"/>
  <c r="I18" i="16"/>
  <c r="H18" i="16"/>
  <c r="J17" i="16"/>
  <c r="I17" i="16"/>
  <c r="H17" i="16"/>
  <c r="J16" i="16"/>
  <c r="I16" i="16"/>
  <c r="H16" i="16"/>
  <c r="J15" i="16"/>
  <c r="I15" i="16"/>
  <c r="H15" i="16"/>
  <c r="J14" i="16"/>
  <c r="I14" i="16"/>
  <c r="H14" i="16"/>
  <c r="J13" i="16"/>
  <c r="I13" i="16"/>
  <c r="H13" i="16"/>
  <c r="J12" i="16"/>
  <c r="I12" i="16"/>
  <c r="H12" i="16"/>
  <c r="J11" i="16"/>
  <c r="I11" i="16"/>
  <c r="H11" i="16"/>
  <c r="J10" i="16"/>
  <c r="I10" i="16"/>
  <c r="H10" i="16"/>
  <c r="J9" i="16"/>
  <c r="I9" i="16"/>
  <c r="H9" i="16"/>
  <c r="J8" i="16"/>
  <c r="I8" i="16"/>
  <c r="H8" i="16"/>
  <c r="J7" i="16"/>
  <c r="I7" i="16"/>
  <c r="H7" i="16"/>
  <c r="J6" i="16"/>
  <c r="I6" i="16"/>
  <c r="H6" i="16"/>
  <c r="J5" i="16"/>
  <c r="I5" i="16"/>
  <c r="H5" i="16"/>
  <c r="K11" i="2" l="1"/>
  <c r="Y48" i="15"/>
  <c r="Y47" i="15"/>
  <c r="Y46" i="15"/>
  <c r="V46" i="15" s="1"/>
  <c r="Y45" i="15"/>
  <c r="Y44" i="15"/>
  <c r="Y43" i="15"/>
  <c r="Y42" i="15"/>
  <c r="V42" i="15" s="1"/>
  <c r="Y41" i="15"/>
  <c r="Y40" i="15"/>
  <c r="Y39" i="15"/>
  <c r="Y38" i="15"/>
  <c r="V38" i="15" s="1"/>
  <c r="Y37" i="15"/>
  <c r="Y36" i="15"/>
  <c r="Y35" i="15"/>
  <c r="Y34" i="15"/>
  <c r="V34" i="15" s="1"/>
  <c r="Y33" i="15"/>
  <c r="Y32" i="15"/>
  <c r="Y31" i="15"/>
  <c r="Y30" i="15"/>
  <c r="V30" i="15" s="1"/>
  <c r="Y29" i="15"/>
  <c r="Y28" i="15"/>
  <c r="Y27" i="15"/>
  <c r="Y26" i="15"/>
  <c r="V26" i="15" s="1"/>
  <c r="Y25" i="15"/>
  <c r="Y24" i="15"/>
  <c r="Y23" i="15"/>
  <c r="Y22" i="15"/>
  <c r="V22" i="15" s="1"/>
  <c r="Y21" i="15"/>
  <c r="Y20" i="15"/>
  <c r="Y19" i="15"/>
  <c r="Y18" i="15"/>
  <c r="V18" i="15" s="1"/>
  <c r="Y17" i="15"/>
  <c r="Y16" i="15"/>
  <c r="Y15" i="15"/>
  <c r="Y14" i="15"/>
  <c r="V14" i="15" s="1"/>
  <c r="Y13" i="15"/>
  <c r="Y12" i="15"/>
  <c r="Y11" i="15"/>
  <c r="Y10" i="15"/>
  <c r="V10" i="15" s="1"/>
  <c r="Y9" i="15"/>
  <c r="Y8" i="15"/>
  <c r="Y7" i="15"/>
  <c r="Y6" i="15"/>
  <c r="V6" i="15" s="1"/>
  <c r="U48" i="15"/>
  <c r="T48" i="15"/>
  <c r="S48" i="15"/>
  <c r="W48" i="15" s="1"/>
  <c r="U47" i="15"/>
  <c r="T47" i="15"/>
  <c r="S47" i="15"/>
  <c r="W47" i="15" s="1"/>
  <c r="U46" i="15"/>
  <c r="T46" i="15"/>
  <c r="S46" i="15"/>
  <c r="U45" i="15"/>
  <c r="T45" i="15"/>
  <c r="S45" i="15"/>
  <c r="W45" i="15" s="1"/>
  <c r="U44" i="15"/>
  <c r="T44" i="15"/>
  <c r="S44" i="15"/>
  <c r="W44" i="15" s="1"/>
  <c r="U43" i="15"/>
  <c r="T43" i="15"/>
  <c r="S43" i="15"/>
  <c r="W43" i="15" s="1"/>
  <c r="U42" i="15"/>
  <c r="T42" i="15"/>
  <c r="S42" i="15"/>
  <c r="U41" i="15"/>
  <c r="T41" i="15"/>
  <c r="S41" i="15"/>
  <c r="W41" i="15" s="1"/>
  <c r="U40" i="15"/>
  <c r="T40" i="15"/>
  <c r="S40" i="15"/>
  <c r="W40" i="15" s="1"/>
  <c r="U39" i="15"/>
  <c r="T39" i="15"/>
  <c r="S39" i="15"/>
  <c r="W39" i="15" s="1"/>
  <c r="U38" i="15"/>
  <c r="T38" i="15"/>
  <c r="S38" i="15"/>
  <c r="U37" i="15"/>
  <c r="T37" i="15"/>
  <c r="S37" i="15"/>
  <c r="W37" i="15" s="1"/>
  <c r="U36" i="15"/>
  <c r="T36" i="15"/>
  <c r="S36" i="15"/>
  <c r="W36" i="15" s="1"/>
  <c r="U35" i="15"/>
  <c r="T35" i="15"/>
  <c r="S35" i="15"/>
  <c r="W35" i="15" s="1"/>
  <c r="U34" i="15"/>
  <c r="T34" i="15"/>
  <c r="S34" i="15"/>
  <c r="U33" i="15"/>
  <c r="T33" i="15"/>
  <c r="S33" i="15"/>
  <c r="W33" i="15" s="1"/>
  <c r="U32" i="15"/>
  <c r="T32" i="15"/>
  <c r="S32" i="15"/>
  <c r="W32" i="15" s="1"/>
  <c r="U31" i="15"/>
  <c r="T31" i="15"/>
  <c r="S31" i="15"/>
  <c r="W31" i="15" s="1"/>
  <c r="U30" i="15"/>
  <c r="T30" i="15"/>
  <c r="S30" i="15"/>
  <c r="U29" i="15"/>
  <c r="T29" i="15"/>
  <c r="S29" i="15"/>
  <c r="W29" i="15" s="1"/>
  <c r="U28" i="15"/>
  <c r="T28" i="15"/>
  <c r="S28" i="15"/>
  <c r="W28" i="15" s="1"/>
  <c r="U27" i="15"/>
  <c r="T27" i="15"/>
  <c r="S27" i="15"/>
  <c r="W27" i="15" s="1"/>
  <c r="U26" i="15"/>
  <c r="T26" i="15"/>
  <c r="S26" i="15"/>
  <c r="U25" i="15"/>
  <c r="T25" i="15"/>
  <c r="S25" i="15"/>
  <c r="W25" i="15" s="1"/>
  <c r="U24" i="15"/>
  <c r="T24" i="15"/>
  <c r="S24" i="15"/>
  <c r="W24" i="15" s="1"/>
  <c r="U23" i="15"/>
  <c r="T23" i="15"/>
  <c r="S23" i="15"/>
  <c r="W23" i="15" s="1"/>
  <c r="U22" i="15"/>
  <c r="T22" i="15"/>
  <c r="S22" i="15"/>
  <c r="U21" i="15"/>
  <c r="T21" i="15"/>
  <c r="S21" i="15"/>
  <c r="W21" i="15" s="1"/>
  <c r="U20" i="15"/>
  <c r="T20" i="15"/>
  <c r="S20" i="15"/>
  <c r="W20" i="15" s="1"/>
  <c r="U19" i="15"/>
  <c r="T19" i="15"/>
  <c r="S19" i="15"/>
  <c r="W19" i="15" s="1"/>
  <c r="U18" i="15"/>
  <c r="T18" i="15"/>
  <c r="S18" i="15"/>
  <c r="U17" i="15"/>
  <c r="T17" i="15"/>
  <c r="S17" i="15"/>
  <c r="W17" i="15" s="1"/>
  <c r="U16" i="15"/>
  <c r="T16" i="15"/>
  <c r="S16" i="15"/>
  <c r="W16" i="15" s="1"/>
  <c r="U15" i="15"/>
  <c r="T15" i="15"/>
  <c r="S15" i="15"/>
  <c r="W15" i="15" s="1"/>
  <c r="U14" i="15"/>
  <c r="T14" i="15"/>
  <c r="S14" i="15"/>
  <c r="U13" i="15"/>
  <c r="T13" i="15"/>
  <c r="S13" i="15"/>
  <c r="W13" i="15" s="1"/>
  <c r="U12" i="15"/>
  <c r="T12" i="15"/>
  <c r="S12" i="15"/>
  <c r="W12" i="15" s="1"/>
  <c r="U11" i="15"/>
  <c r="T11" i="15"/>
  <c r="S11" i="15"/>
  <c r="W11" i="15" s="1"/>
  <c r="U10" i="15"/>
  <c r="T10" i="15"/>
  <c r="S10" i="15"/>
  <c r="U9" i="15"/>
  <c r="T9" i="15"/>
  <c r="S9" i="15"/>
  <c r="W9" i="15" s="1"/>
  <c r="U8" i="15"/>
  <c r="T8" i="15"/>
  <c r="S8" i="15"/>
  <c r="W8" i="15" s="1"/>
  <c r="U7" i="15"/>
  <c r="T7" i="15"/>
  <c r="S7" i="15"/>
  <c r="W7" i="15" s="1"/>
  <c r="U6" i="15"/>
  <c r="T6" i="15"/>
  <c r="S6" i="15"/>
  <c r="R48" i="15"/>
  <c r="X48" i="15" s="1"/>
  <c r="R47" i="15"/>
  <c r="R46" i="15"/>
  <c r="X46" i="15" s="1"/>
  <c r="R45" i="15"/>
  <c r="X45" i="15" s="1"/>
  <c r="R44" i="15"/>
  <c r="X44" i="15" s="1"/>
  <c r="R43" i="15"/>
  <c r="R42" i="15"/>
  <c r="X42" i="15" s="1"/>
  <c r="R41" i="15"/>
  <c r="X41" i="15" s="1"/>
  <c r="R40" i="15"/>
  <c r="X40" i="15" s="1"/>
  <c r="R39" i="15"/>
  <c r="R38" i="15"/>
  <c r="X38" i="15" s="1"/>
  <c r="R37" i="15"/>
  <c r="X37" i="15" s="1"/>
  <c r="R36" i="15"/>
  <c r="X36" i="15" s="1"/>
  <c r="R35" i="15"/>
  <c r="R34" i="15"/>
  <c r="X34" i="15" s="1"/>
  <c r="R33" i="15"/>
  <c r="X33" i="15" s="1"/>
  <c r="R32" i="15"/>
  <c r="X32" i="15" s="1"/>
  <c r="R31" i="15"/>
  <c r="R30" i="15"/>
  <c r="X30" i="15" s="1"/>
  <c r="R29" i="15"/>
  <c r="X29" i="15" s="1"/>
  <c r="R28" i="15"/>
  <c r="X28" i="15" s="1"/>
  <c r="R27" i="15"/>
  <c r="R26" i="15"/>
  <c r="X26" i="15" s="1"/>
  <c r="R25" i="15"/>
  <c r="R24" i="15"/>
  <c r="X24" i="15" s="1"/>
  <c r="R23" i="15"/>
  <c r="R22" i="15"/>
  <c r="X22" i="15" s="1"/>
  <c r="R21" i="15"/>
  <c r="R20" i="15"/>
  <c r="X20" i="15" s="1"/>
  <c r="R19" i="15"/>
  <c r="R18" i="15"/>
  <c r="X18" i="15" s="1"/>
  <c r="R17" i="15"/>
  <c r="R16" i="15"/>
  <c r="X16" i="15" s="1"/>
  <c r="R15" i="15"/>
  <c r="R14" i="15"/>
  <c r="X14" i="15" s="1"/>
  <c r="R13" i="15"/>
  <c r="R12" i="15"/>
  <c r="X12" i="15" s="1"/>
  <c r="R11" i="15"/>
  <c r="R10" i="15"/>
  <c r="X10" i="15" s="1"/>
  <c r="R9" i="15"/>
  <c r="R8" i="15"/>
  <c r="X8" i="15" s="1"/>
  <c r="R7" i="15"/>
  <c r="R6" i="15"/>
  <c r="X6" i="15" s="1"/>
  <c r="P15" i="14"/>
  <c r="P14" i="14"/>
  <c r="P13" i="14"/>
  <c r="P12" i="14"/>
  <c r="P11" i="14"/>
  <c r="P10" i="14"/>
  <c r="P9" i="14"/>
  <c r="P8" i="14"/>
  <c r="P7" i="14"/>
  <c r="P6" i="14"/>
  <c r="P5" i="14"/>
  <c r="X7" i="15" l="1"/>
  <c r="X15" i="15"/>
  <c r="X27" i="15"/>
  <c r="X31" i="15"/>
  <c r="X35" i="15"/>
  <c r="X39" i="15"/>
  <c r="X43" i="15"/>
  <c r="X47" i="15"/>
  <c r="V7" i="15"/>
  <c r="V11" i="15"/>
  <c r="V15" i="15"/>
  <c r="V19" i="15"/>
  <c r="V23" i="15"/>
  <c r="V27" i="15"/>
  <c r="V31" i="15"/>
  <c r="V35" i="15"/>
  <c r="V39" i="15"/>
  <c r="V43" i="15"/>
  <c r="V47" i="15"/>
  <c r="X19" i="15"/>
  <c r="V8" i="15"/>
  <c r="V12" i="15"/>
  <c r="V16" i="15"/>
  <c r="V20" i="15"/>
  <c r="V24" i="15"/>
  <c r="V28" i="15"/>
  <c r="V32" i="15"/>
  <c r="V36" i="15"/>
  <c r="V40" i="15"/>
  <c r="V44" i="15"/>
  <c r="V48" i="15"/>
  <c r="X11" i="15"/>
  <c r="X23" i="15"/>
  <c r="X9" i="15"/>
  <c r="X13" i="15"/>
  <c r="X17" i="15"/>
  <c r="X21" i="15"/>
  <c r="X25" i="15"/>
  <c r="W6" i="15"/>
  <c r="W10" i="15"/>
  <c r="W14" i="15"/>
  <c r="W18" i="15"/>
  <c r="W22" i="15"/>
  <c r="W26" i="15"/>
  <c r="W30" i="15"/>
  <c r="W34" i="15"/>
  <c r="W38" i="15"/>
  <c r="W42" i="15"/>
  <c r="W46" i="15"/>
  <c r="V9" i="15"/>
  <c r="V13" i="15"/>
  <c r="V17" i="15"/>
  <c r="V21" i="15"/>
  <c r="V25" i="15"/>
  <c r="V29" i="15"/>
  <c r="V33" i="15"/>
  <c r="V37" i="15"/>
  <c r="V41" i="15"/>
  <c r="V45" i="15"/>
  <c r="G18" i="2"/>
  <c r="C18" i="2"/>
  <c r="E18" i="2"/>
  <c r="N14" i="13"/>
  <c r="M14" i="13"/>
  <c r="N13" i="13"/>
  <c r="M13" i="13"/>
  <c r="N12" i="13"/>
  <c r="M12" i="13"/>
  <c r="N11" i="13"/>
  <c r="M11" i="13"/>
  <c r="N8" i="13"/>
  <c r="M8" i="13"/>
  <c r="N7" i="13"/>
  <c r="M7" i="13"/>
  <c r="N6" i="13"/>
  <c r="M6" i="13"/>
  <c r="N5" i="13"/>
  <c r="M5" i="13"/>
  <c r="H3" i="13"/>
  <c r="Q20" i="12"/>
  <c r="P20" i="12"/>
  <c r="P13" i="12" s="1"/>
  <c r="E17" i="2" s="1"/>
  <c r="O20" i="12"/>
  <c r="O13" i="12" s="1"/>
  <c r="N20" i="12"/>
  <c r="N13" i="12" s="1"/>
  <c r="M20" i="12"/>
  <c r="M13" i="12" s="1"/>
  <c r="L20" i="12"/>
  <c r="L13" i="12" s="1"/>
  <c r="C17" i="2" s="1"/>
  <c r="K20" i="12"/>
  <c r="K13" i="12" s="1"/>
  <c r="J20" i="12"/>
  <c r="J13" i="12" s="1"/>
  <c r="I20" i="12"/>
  <c r="I13" i="12" s="1"/>
  <c r="H20" i="12"/>
  <c r="H14" i="12" s="1"/>
  <c r="G20" i="12"/>
  <c r="G14" i="12" s="1"/>
  <c r="F20" i="12"/>
  <c r="F14" i="12" s="1"/>
  <c r="E20" i="12"/>
  <c r="D20" i="12"/>
  <c r="D14" i="12" s="1"/>
  <c r="C20" i="12"/>
  <c r="C13" i="12" s="1"/>
  <c r="B20" i="12"/>
  <c r="B13" i="12" s="1"/>
  <c r="M19" i="12"/>
  <c r="N19" i="12" s="1"/>
  <c r="O19" i="12" s="1"/>
  <c r="P19" i="12" s="1"/>
  <c r="Q19" i="12" s="1"/>
  <c r="I14" i="12"/>
  <c r="E14" i="12"/>
  <c r="Q13" i="12"/>
  <c r="G17" i="2" s="1"/>
  <c r="E13" i="12"/>
  <c r="I12" i="12"/>
  <c r="H12" i="12"/>
  <c r="G12" i="12"/>
  <c r="F12" i="12"/>
  <c r="E12" i="12"/>
  <c r="D12" i="12"/>
  <c r="C12" i="12"/>
  <c r="B12" i="12"/>
  <c r="M11" i="12"/>
  <c r="N11" i="12" s="1"/>
  <c r="O11" i="12" s="1"/>
  <c r="P11" i="12" s="1"/>
  <c r="Q11" i="12" s="1"/>
  <c r="Q7" i="12"/>
  <c r="P7" i="12"/>
  <c r="O7" i="12"/>
  <c r="N7" i="12"/>
  <c r="M7" i="12"/>
  <c r="L7" i="12"/>
  <c r="K7" i="12"/>
  <c r="J7" i="12"/>
  <c r="H7" i="12"/>
  <c r="G7" i="12"/>
  <c r="F7" i="12"/>
  <c r="E7" i="12"/>
  <c r="D7" i="12"/>
  <c r="C7" i="12"/>
  <c r="B7" i="12"/>
  <c r="Q5" i="12"/>
  <c r="Q14" i="12" s="1"/>
  <c r="P5" i="12"/>
  <c r="P12" i="12" s="1"/>
  <c r="O5" i="12"/>
  <c r="N5" i="12"/>
  <c r="N12" i="12" s="1"/>
  <c r="M5" i="12"/>
  <c r="L5" i="12"/>
  <c r="L12" i="12" s="1"/>
  <c r="K5" i="12"/>
  <c r="K12" i="12" s="1"/>
  <c r="J5" i="12"/>
  <c r="J12" i="12" s="1"/>
  <c r="M4" i="12"/>
  <c r="N4" i="12" s="1"/>
  <c r="O4" i="12" s="1"/>
  <c r="P4" i="12" s="1"/>
  <c r="Q4" i="12" s="1"/>
  <c r="F13" i="12" l="1"/>
  <c r="G13" i="12"/>
  <c r="D13" i="12"/>
  <c r="D15" i="12" s="1"/>
  <c r="E15" i="12"/>
  <c r="Q15" i="12"/>
  <c r="H13" i="12"/>
  <c r="H15" i="12" s="1"/>
  <c r="I15" i="12"/>
  <c r="O14" i="12"/>
  <c r="O15" i="12" s="1"/>
  <c r="M14" i="12"/>
  <c r="M15" i="12" s="1"/>
  <c r="K18" i="2"/>
  <c r="I18" i="2"/>
  <c r="J18" i="2"/>
  <c r="N14" i="12"/>
  <c r="N15" i="12" s="1"/>
  <c r="Q12" i="12"/>
  <c r="H17" i="2"/>
  <c r="K17" i="2" s="1"/>
  <c r="M12" i="12"/>
  <c r="F15" i="12"/>
  <c r="G15" i="12"/>
  <c r="B14" i="12"/>
  <c r="B15" i="12" s="1"/>
  <c r="J14" i="12"/>
  <c r="J15" i="12" s="1"/>
  <c r="C14" i="12"/>
  <c r="C15" i="12" s="1"/>
  <c r="K14" i="12"/>
  <c r="K15" i="12" s="1"/>
  <c r="O12" i="12"/>
  <c r="L14" i="12"/>
  <c r="P14" i="12"/>
  <c r="P15" i="12" l="1"/>
  <c r="F17" i="2"/>
  <c r="J17" i="2" s="1"/>
  <c r="L15" i="12"/>
  <c r="D17" i="2"/>
  <c r="I17" i="2" s="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B75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B72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V40" i="11"/>
  <c r="U18" i="11"/>
  <c r="U12" i="11" s="1"/>
  <c r="T18" i="11"/>
  <c r="T12" i="11" s="1"/>
  <c r="S18" i="11"/>
  <c r="S12" i="11" s="1"/>
  <c r="R18" i="11"/>
  <c r="R12" i="11" s="1"/>
  <c r="Q18" i="11"/>
  <c r="Q12" i="11" s="1"/>
  <c r="P18" i="11"/>
  <c r="P12" i="11" s="1"/>
  <c r="P19" i="11" s="1"/>
  <c r="O18" i="11"/>
  <c r="O12" i="11" s="1"/>
  <c r="N18" i="11"/>
  <c r="N12" i="11" s="1"/>
  <c r="M18" i="11"/>
  <c r="M12" i="11" s="1"/>
  <c r="L18" i="11"/>
  <c r="L12" i="11" s="1"/>
  <c r="L50" i="11" s="1"/>
  <c r="K18" i="11"/>
  <c r="K12" i="11" s="1"/>
  <c r="J18" i="11"/>
  <c r="J12" i="11" s="1"/>
  <c r="I18" i="11"/>
  <c r="I12" i="11" s="1"/>
  <c r="H18" i="11"/>
  <c r="H12" i="11" s="1"/>
  <c r="G18" i="11"/>
  <c r="G12" i="11" s="1"/>
  <c r="F18" i="11"/>
  <c r="F12" i="11" s="1"/>
  <c r="E18" i="11"/>
  <c r="E12" i="11" s="1"/>
  <c r="D18" i="11"/>
  <c r="D12" i="11" s="1"/>
  <c r="C18" i="11"/>
  <c r="C12" i="11" s="1"/>
  <c r="B18" i="11"/>
  <c r="B12" i="11" s="1"/>
  <c r="U34" i="11"/>
  <c r="U30" i="11" s="1"/>
  <c r="T34" i="11"/>
  <c r="T30" i="11" s="1"/>
  <c r="S34" i="11"/>
  <c r="S30" i="11" s="1"/>
  <c r="R34" i="11"/>
  <c r="R30" i="11" s="1"/>
  <c r="Q34" i="11"/>
  <c r="Q30" i="11" s="1"/>
  <c r="P34" i="11"/>
  <c r="P30" i="11" s="1"/>
  <c r="O34" i="11"/>
  <c r="O30" i="11" s="1"/>
  <c r="N34" i="11"/>
  <c r="N30" i="11" s="1"/>
  <c r="M34" i="11"/>
  <c r="M30" i="11" s="1"/>
  <c r="L34" i="11"/>
  <c r="L30" i="11" s="1"/>
  <c r="K34" i="11"/>
  <c r="K30" i="11" s="1"/>
  <c r="J34" i="11"/>
  <c r="J30" i="11" s="1"/>
  <c r="I34" i="11"/>
  <c r="I30" i="11" s="1"/>
  <c r="H34" i="11"/>
  <c r="H30" i="11" s="1"/>
  <c r="G34" i="11"/>
  <c r="G30" i="11" s="1"/>
  <c r="F34" i="11"/>
  <c r="F30" i="11" s="1"/>
  <c r="E34" i="11"/>
  <c r="E30" i="11" s="1"/>
  <c r="D34" i="11"/>
  <c r="D30" i="11" s="1"/>
  <c r="C34" i="11"/>
  <c r="C30" i="11" s="1"/>
  <c r="B34" i="11"/>
  <c r="B30" i="11" s="1"/>
  <c r="U33" i="11"/>
  <c r="U29" i="11" s="1"/>
  <c r="T33" i="11"/>
  <c r="S33" i="11"/>
  <c r="S35" i="11" s="1"/>
  <c r="S31" i="11" s="1"/>
  <c r="R33" i="11"/>
  <c r="Q33" i="11"/>
  <c r="Q29" i="11" s="1"/>
  <c r="P33" i="11"/>
  <c r="P46" i="11" s="1"/>
  <c r="O33" i="11"/>
  <c r="O35" i="11" s="1"/>
  <c r="O31" i="11" s="1"/>
  <c r="N33" i="11"/>
  <c r="M33" i="11"/>
  <c r="M29" i="11" s="1"/>
  <c r="L33" i="11"/>
  <c r="L46" i="11" s="1"/>
  <c r="K33" i="11"/>
  <c r="K35" i="11" s="1"/>
  <c r="K31" i="11" s="1"/>
  <c r="J33" i="11"/>
  <c r="I33" i="11"/>
  <c r="H33" i="11"/>
  <c r="G33" i="11"/>
  <c r="G29" i="11" s="1"/>
  <c r="F33" i="11"/>
  <c r="E33" i="11"/>
  <c r="D33" i="11"/>
  <c r="C33" i="11"/>
  <c r="C35" i="11" s="1"/>
  <c r="C31" i="11" s="1"/>
  <c r="B33" i="11"/>
  <c r="U32" i="11"/>
  <c r="U28" i="11" s="1"/>
  <c r="T32" i="11"/>
  <c r="T28" i="11" s="1"/>
  <c r="S32" i="11"/>
  <c r="S28" i="11" s="1"/>
  <c r="R32" i="11"/>
  <c r="R28" i="11" s="1"/>
  <c r="Q32" i="11"/>
  <c r="Q28" i="11" s="1"/>
  <c r="P32" i="11"/>
  <c r="P28" i="11" s="1"/>
  <c r="O32" i="11"/>
  <c r="O28" i="11" s="1"/>
  <c r="N32" i="11"/>
  <c r="N28" i="11" s="1"/>
  <c r="M32" i="11"/>
  <c r="M28" i="11" s="1"/>
  <c r="L32" i="11"/>
  <c r="L28" i="11" s="1"/>
  <c r="K32" i="11"/>
  <c r="K28" i="11" s="1"/>
  <c r="J32" i="11"/>
  <c r="J28" i="11" s="1"/>
  <c r="I32" i="11"/>
  <c r="I28" i="11" s="1"/>
  <c r="H32" i="11"/>
  <c r="H28" i="11" s="1"/>
  <c r="G32" i="11"/>
  <c r="G28" i="11" s="1"/>
  <c r="F32" i="11"/>
  <c r="F28" i="11" s="1"/>
  <c r="E32" i="11"/>
  <c r="E28" i="11" s="1"/>
  <c r="D32" i="11"/>
  <c r="D28" i="11" s="1"/>
  <c r="C32" i="11"/>
  <c r="C28" i="11" s="1"/>
  <c r="B32" i="11"/>
  <c r="B28" i="11" s="1"/>
  <c r="U15" i="11"/>
  <c r="U13" i="11" s="1"/>
  <c r="T15" i="11"/>
  <c r="T13" i="11" s="1"/>
  <c r="S15" i="11"/>
  <c r="S13" i="11" s="1"/>
  <c r="R15" i="11"/>
  <c r="R13" i="11" s="1"/>
  <c r="Q15" i="11"/>
  <c r="Q13" i="11" s="1"/>
  <c r="P15" i="11"/>
  <c r="P13" i="11" s="1"/>
  <c r="O15" i="11"/>
  <c r="O13" i="11" s="1"/>
  <c r="N15" i="11"/>
  <c r="N13" i="11" s="1"/>
  <c r="M15" i="11"/>
  <c r="M13" i="11" s="1"/>
  <c r="L15" i="11"/>
  <c r="L13" i="11" s="1"/>
  <c r="K15" i="11"/>
  <c r="K13" i="11" s="1"/>
  <c r="J15" i="11"/>
  <c r="J13" i="11" s="1"/>
  <c r="I15" i="11"/>
  <c r="I13" i="11" s="1"/>
  <c r="H15" i="11"/>
  <c r="H13" i="11" s="1"/>
  <c r="G15" i="11"/>
  <c r="G13" i="11" s="1"/>
  <c r="F15" i="11"/>
  <c r="F13" i="11" s="1"/>
  <c r="E15" i="11"/>
  <c r="E13" i="11" s="1"/>
  <c r="D15" i="11"/>
  <c r="D13" i="11" s="1"/>
  <c r="C15" i="11"/>
  <c r="C13" i="11" s="1"/>
  <c r="B15" i="11"/>
  <c r="B13" i="11" s="1"/>
  <c r="U7" i="11"/>
  <c r="U16" i="11" s="1"/>
  <c r="U14" i="11" s="1"/>
  <c r="T7" i="11"/>
  <c r="T16" i="11" s="1"/>
  <c r="T14" i="11" s="1"/>
  <c r="S7" i="11"/>
  <c r="S16" i="11" s="1"/>
  <c r="S14" i="11" s="1"/>
  <c r="R7" i="11"/>
  <c r="R16" i="11" s="1"/>
  <c r="R14" i="11" s="1"/>
  <c r="Q7" i="11"/>
  <c r="P7" i="11"/>
  <c r="P16" i="11" s="1"/>
  <c r="P14" i="11" s="1"/>
  <c r="O7" i="11"/>
  <c r="O16" i="11" s="1"/>
  <c r="O14" i="11" s="1"/>
  <c r="N7" i="11"/>
  <c r="N16" i="11" s="1"/>
  <c r="N14" i="11" s="1"/>
  <c r="M7" i="11"/>
  <c r="M16" i="11" s="1"/>
  <c r="M14" i="11" s="1"/>
  <c r="L7" i="11"/>
  <c r="L16" i="11" s="1"/>
  <c r="L14" i="11" s="1"/>
  <c r="K7" i="11"/>
  <c r="K16" i="11" s="1"/>
  <c r="K14" i="11" s="1"/>
  <c r="J7" i="11"/>
  <c r="J16" i="11" s="1"/>
  <c r="J14" i="11" s="1"/>
  <c r="I7" i="11"/>
  <c r="I16" i="11" s="1"/>
  <c r="I14" i="11" s="1"/>
  <c r="H7" i="11"/>
  <c r="H16" i="11" s="1"/>
  <c r="H14" i="11" s="1"/>
  <c r="G7" i="11"/>
  <c r="G16" i="11" s="1"/>
  <c r="G14" i="11" s="1"/>
  <c r="F7" i="11"/>
  <c r="F16" i="11" s="1"/>
  <c r="F14" i="11" s="1"/>
  <c r="E7" i="11"/>
  <c r="E16" i="11" s="1"/>
  <c r="E14" i="11" s="1"/>
  <c r="D7" i="11"/>
  <c r="D16" i="11" s="1"/>
  <c r="D14" i="11" s="1"/>
  <c r="C7" i="11"/>
  <c r="C16" i="11" s="1"/>
  <c r="C14" i="11" s="1"/>
  <c r="B7" i="11"/>
  <c r="B16" i="11" s="1"/>
  <c r="B14" i="11" s="1"/>
  <c r="D39" i="11" l="1"/>
  <c r="T39" i="11"/>
  <c r="H39" i="11"/>
  <c r="L29" i="11"/>
  <c r="P29" i="11"/>
  <c r="H50" i="11"/>
  <c r="H19" i="11"/>
  <c r="H41" i="11" s="1"/>
  <c r="C29" i="11"/>
  <c r="D19" i="11"/>
  <c r="D50" i="11"/>
  <c r="L51" i="11"/>
  <c r="T19" i="11"/>
  <c r="T50" i="11"/>
  <c r="Q16" i="11"/>
  <c r="Q14" i="11" s="1"/>
  <c r="W7" i="11"/>
  <c r="X7" i="11" s="1"/>
  <c r="I50" i="11"/>
  <c r="I19" i="11"/>
  <c r="I41" i="11" s="1"/>
  <c r="P47" i="11"/>
  <c r="P40" i="11"/>
  <c r="V39" i="11"/>
  <c r="V41" i="11"/>
  <c r="V42" i="11" s="1"/>
  <c r="L19" i="11"/>
  <c r="P50" i="11"/>
  <c r="C46" i="11"/>
  <c r="C39" i="11"/>
  <c r="G46" i="11"/>
  <c r="G39" i="11"/>
  <c r="K46" i="11"/>
  <c r="K39" i="11"/>
  <c r="K29" i="11"/>
  <c r="O46" i="11"/>
  <c r="O39" i="11"/>
  <c r="O29" i="11"/>
  <c r="S46" i="11"/>
  <c r="S39" i="11"/>
  <c r="S29" i="11"/>
  <c r="G35" i="11"/>
  <c r="G31" i="11" s="1"/>
  <c r="B46" i="11"/>
  <c r="B39" i="11"/>
  <c r="F46" i="11"/>
  <c r="F39" i="11"/>
  <c r="J46" i="11"/>
  <c r="J39" i="11"/>
  <c r="N46" i="11"/>
  <c r="N39" i="11"/>
  <c r="R46" i="11"/>
  <c r="R39" i="11"/>
  <c r="B35" i="11"/>
  <c r="B31" i="11" s="1"/>
  <c r="F35" i="11"/>
  <c r="F31" i="11" s="1"/>
  <c r="J35" i="11"/>
  <c r="J31" i="11" s="1"/>
  <c r="N35" i="11"/>
  <c r="N31" i="11" s="1"/>
  <c r="R35" i="11"/>
  <c r="R31" i="11" s="1"/>
  <c r="B29" i="11"/>
  <c r="F29" i="11"/>
  <c r="J29" i="11"/>
  <c r="C50" i="11"/>
  <c r="C19" i="11"/>
  <c r="C41" i="11" s="1"/>
  <c r="G50" i="11"/>
  <c r="G19" i="11"/>
  <c r="G41" i="11" s="1"/>
  <c r="K50" i="11"/>
  <c r="K19" i="11"/>
  <c r="O50" i="11"/>
  <c r="O19" i="11"/>
  <c r="S50" i="11"/>
  <c r="S19" i="11"/>
  <c r="E50" i="11"/>
  <c r="E51" i="11" s="1"/>
  <c r="E19" i="11"/>
  <c r="M50" i="11"/>
  <c r="M51" i="11" s="1"/>
  <c r="M19" i="11"/>
  <c r="M41" i="11" s="1"/>
  <c r="L52" i="11"/>
  <c r="P52" i="11"/>
  <c r="P41" i="11"/>
  <c r="D35" i="11"/>
  <c r="D31" i="11" s="1"/>
  <c r="H35" i="11"/>
  <c r="H31" i="11" s="1"/>
  <c r="L35" i="11"/>
  <c r="L31" i="11" s="1"/>
  <c r="P35" i="11"/>
  <c r="P31" i="11" s="1"/>
  <c r="T35" i="11"/>
  <c r="T31" i="11" s="1"/>
  <c r="D29" i="11"/>
  <c r="H29" i="11"/>
  <c r="R29" i="11"/>
  <c r="Q50" i="11"/>
  <c r="Q19" i="11"/>
  <c r="U50" i="11"/>
  <c r="U19" i="11"/>
  <c r="U41" i="11" s="1"/>
  <c r="F4" i="2" s="1"/>
  <c r="L39" i="11"/>
  <c r="D46" i="11"/>
  <c r="T46" i="11"/>
  <c r="T52" i="11" s="1"/>
  <c r="E46" i="11"/>
  <c r="E39" i="11"/>
  <c r="I46" i="11"/>
  <c r="I52" i="11" s="1"/>
  <c r="I39" i="11"/>
  <c r="M46" i="11"/>
  <c r="M39" i="11"/>
  <c r="Q46" i="11"/>
  <c r="Q39" i="11"/>
  <c r="U46" i="11"/>
  <c r="U39" i="11"/>
  <c r="E35" i="11"/>
  <c r="E31" i="11" s="1"/>
  <c r="I35" i="11"/>
  <c r="I31" i="11" s="1"/>
  <c r="M35" i="11"/>
  <c r="M31" i="11" s="1"/>
  <c r="Q35" i="11"/>
  <c r="Q31" i="11" s="1"/>
  <c r="U35" i="11"/>
  <c r="U31" i="11" s="1"/>
  <c r="E29" i="11"/>
  <c r="I29" i="11"/>
  <c r="N29" i="11"/>
  <c r="T29" i="11"/>
  <c r="B50" i="11"/>
  <c r="B19" i="11"/>
  <c r="F50" i="11"/>
  <c r="F51" i="11" s="1"/>
  <c r="F19" i="11"/>
  <c r="F41" i="11" s="1"/>
  <c r="J50" i="11"/>
  <c r="J51" i="11" s="1"/>
  <c r="J19" i="11"/>
  <c r="N50" i="11"/>
  <c r="N19" i="11"/>
  <c r="N41" i="11" s="1"/>
  <c r="R50" i="11"/>
  <c r="R19" i="11"/>
  <c r="R41" i="11" s="1"/>
  <c r="P39" i="11"/>
  <c r="H46" i="11"/>
  <c r="B47" i="11" l="1"/>
  <c r="B53" i="11" s="1"/>
  <c r="B40" i="11"/>
  <c r="O47" i="11"/>
  <c r="O53" i="11" s="1"/>
  <c r="O40" i="11"/>
  <c r="G52" i="11"/>
  <c r="L47" i="11"/>
  <c r="L40" i="11"/>
  <c r="D47" i="11"/>
  <c r="D48" i="11" s="1"/>
  <c r="D40" i="11"/>
  <c r="Q47" i="11"/>
  <c r="Q48" i="11" s="1"/>
  <c r="Q40" i="11"/>
  <c r="C4" i="2" s="1"/>
  <c r="L41" i="11"/>
  <c r="O51" i="11"/>
  <c r="G51" i="11"/>
  <c r="R52" i="11"/>
  <c r="J52" i="11"/>
  <c r="B52" i="11"/>
  <c r="S52" i="11"/>
  <c r="O52" i="11"/>
  <c r="K52" i="11"/>
  <c r="P51" i="11"/>
  <c r="P53" i="11"/>
  <c r="P42" i="11"/>
  <c r="H51" i="11"/>
  <c r="J47" i="11"/>
  <c r="J48" i="11" s="1"/>
  <c r="J54" i="11" s="1"/>
  <c r="J40" i="11"/>
  <c r="J41" i="11"/>
  <c r="E47" i="11"/>
  <c r="E48" i="11" s="1"/>
  <c r="E54" i="11" s="1"/>
  <c r="E40" i="11"/>
  <c r="Q52" i="11"/>
  <c r="B41" i="11"/>
  <c r="N47" i="11"/>
  <c r="N48" i="11" s="1"/>
  <c r="N40" i="11"/>
  <c r="N42" i="11" s="1"/>
  <c r="F47" i="11"/>
  <c r="F48" i="11" s="1"/>
  <c r="F54" i="11" s="1"/>
  <c r="F40" i="11"/>
  <c r="F42" i="11" s="1"/>
  <c r="Q41" i="11"/>
  <c r="D4" i="2" s="1"/>
  <c r="R51" i="11"/>
  <c r="B51" i="11"/>
  <c r="M47" i="11"/>
  <c r="M53" i="11" s="1"/>
  <c r="M40" i="11"/>
  <c r="M42" i="11" s="1"/>
  <c r="S47" i="11"/>
  <c r="S48" i="11" s="1"/>
  <c r="S40" i="11"/>
  <c r="K40" i="11"/>
  <c r="K47" i="11"/>
  <c r="K48" i="11" s="1"/>
  <c r="C47" i="11"/>
  <c r="C53" i="11" s="1"/>
  <c r="C40" i="11"/>
  <c r="C42" i="11" s="1"/>
  <c r="S41" i="11"/>
  <c r="O41" i="11"/>
  <c r="K41" i="11"/>
  <c r="U52" i="11"/>
  <c r="Q51" i="11"/>
  <c r="I51" i="11"/>
  <c r="R47" i="11"/>
  <c r="R53" i="11" s="1"/>
  <c r="R40" i="11"/>
  <c r="R42" i="11" s="1"/>
  <c r="D52" i="11"/>
  <c r="G40" i="11"/>
  <c r="G42" i="11" s="1"/>
  <c r="G47" i="11"/>
  <c r="G48" i="11" s="1"/>
  <c r="T47" i="11"/>
  <c r="T53" i="11" s="1"/>
  <c r="T40" i="11"/>
  <c r="H47" i="11"/>
  <c r="H53" i="11" s="1"/>
  <c r="H40" i="11"/>
  <c r="H42" i="11" s="1"/>
  <c r="E41" i="11"/>
  <c r="N51" i="11"/>
  <c r="U47" i="11"/>
  <c r="U48" i="11" s="1"/>
  <c r="U40" i="11"/>
  <c r="T41" i="11"/>
  <c r="D41" i="11"/>
  <c r="H52" i="11"/>
  <c r="S51" i="11"/>
  <c r="K51" i="11"/>
  <c r="C51" i="11"/>
  <c r="N52" i="11"/>
  <c r="F52" i="11"/>
  <c r="C52" i="11"/>
  <c r="P48" i="11"/>
  <c r="U51" i="11"/>
  <c r="M52" i="11"/>
  <c r="E52" i="11"/>
  <c r="I47" i="11"/>
  <c r="I53" i="11" s="1"/>
  <c r="I40" i="11"/>
  <c r="I42" i="11" s="1"/>
  <c r="T51" i="11"/>
  <c r="D51" i="11"/>
  <c r="K53" i="11" l="1"/>
  <c r="J53" i="11"/>
  <c r="D53" i="11"/>
  <c r="Q53" i="11"/>
  <c r="I4" i="2"/>
  <c r="S42" i="11"/>
  <c r="M48" i="11"/>
  <c r="M54" i="11" s="1"/>
  <c r="T48" i="11"/>
  <c r="T54" i="11" s="1"/>
  <c r="F53" i="11"/>
  <c r="E42" i="11"/>
  <c r="O48" i="11"/>
  <c r="O54" i="11" s="1"/>
  <c r="B48" i="11"/>
  <c r="B54" i="11" s="1"/>
  <c r="C48" i="11"/>
  <c r="C54" i="11" s="1"/>
  <c r="S53" i="11"/>
  <c r="Q54" i="11"/>
  <c r="U42" i="11"/>
  <c r="E4" i="2"/>
  <c r="J4" i="2" s="1"/>
  <c r="L42" i="11"/>
  <c r="R48" i="11"/>
  <c r="B42" i="11"/>
  <c r="Q42" i="11"/>
  <c r="U54" i="11"/>
  <c r="S54" i="11"/>
  <c r="J42" i="11"/>
  <c r="D42" i="11"/>
  <c r="O42" i="11"/>
  <c r="P54" i="11"/>
  <c r="D54" i="11"/>
  <c r="N54" i="11"/>
  <c r="N53" i="11"/>
  <c r="T42" i="11"/>
  <c r="U53" i="11"/>
  <c r="G54" i="11"/>
  <c r="E53" i="11"/>
  <c r="L48" i="11"/>
  <c r="L54" i="11" s="1"/>
  <c r="L53" i="11"/>
  <c r="H48" i="11"/>
  <c r="H54" i="11" s="1"/>
  <c r="K54" i="11"/>
  <c r="K42" i="11"/>
  <c r="I48" i="11"/>
  <c r="I54" i="11" s="1"/>
  <c r="G53" i="11"/>
  <c r="R54" i="11" l="1"/>
  <c r="D7" i="10"/>
  <c r="D5" i="10"/>
  <c r="G15" i="2" s="1"/>
  <c r="L25" i="10"/>
  <c r="K25" i="10"/>
  <c r="J25" i="10"/>
  <c r="I25" i="10"/>
  <c r="H25" i="10"/>
  <c r="G25" i="10"/>
  <c r="F25" i="10"/>
  <c r="E25" i="10"/>
  <c r="D25" i="10"/>
  <c r="C25" i="10"/>
  <c r="B25" i="10"/>
  <c r="K15" i="9"/>
  <c r="J15" i="9"/>
  <c r="I15" i="9"/>
  <c r="H15" i="9"/>
  <c r="G15" i="9"/>
  <c r="E15" i="9"/>
  <c r="D15" i="9"/>
  <c r="C15" i="9"/>
  <c r="K13" i="9"/>
  <c r="G20" i="2" s="1"/>
  <c r="J13" i="9"/>
  <c r="E20" i="2" s="1"/>
  <c r="I13" i="9"/>
  <c r="H13" i="9"/>
  <c r="G13" i="9"/>
  <c r="F13" i="9"/>
  <c r="C20" i="2" s="1"/>
  <c r="E13" i="9"/>
  <c r="D13" i="9"/>
  <c r="C13" i="9"/>
  <c r="B15" i="9"/>
  <c r="B13" i="9"/>
  <c r="K10" i="9"/>
  <c r="J10" i="9"/>
  <c r="I10" i="9"/>
  <c r="I14" i="9" s="1"/>
  <c r="H10" i="9"/>
  <c r="G10" i="9"/>
  <c r="E10" i="9"/>
  <c r="D10" i="9"/>
  <c r="C10" i="9"/>
  <c r="B10" i="9"/>
  <c r="K6" i="9"/>
  <c r="J6" i="9"/>
  <c r="I6" i="9"/>
  <c r="H6" i="9"/>
  <c r="G6" i="9"/>
  <c r="F6" i="9"/>
  <c r="E6" i="9"/>
  <c r="D6" i="9"/>
  <c r="C6" i="9"/>
  <c r="B6" i="9"/>
  <c r="C4" i="9"/>
  <c r="D4" i="9" s="1"/>
  <c r="E4" i="9" s="1"/>
  <c r="F4" i="9" s="1"/>
  <c r="G4" i="9" s="1"/>
  <c r="H4" i="9" s="1"/>
  <c r="I4" i="9" s="1"/>
  <c r="J4" i="9" s="1"/>
  <c r="K4" i="9" s="1"/>
  <c r="H21" i="2"/>
  <c r="G21" i="2"/>
  <c r="F21" i="2"/>
  <c r="E21" i="2"/>
  <c r="S10" i="8"/>
  <c r="R10" i="8"/>
  <c r="Q10" i="8"/>
  <c r="P10" i="8"/>
  <c r="O10" i="8"/>
  <c r="N10" i="8"/>
  <c r="M10" i="8"/>
  <c r="S9" i="8"/>
  <c r="R9" i="8"/>
  <c r="Q9" i="8"/>
  <c r="P9" i="8"/>
  <c r="O9" i="8"/>
  <c r="N9" i="8"/>
  <c r="M9" i="8"/>
  <c r="H26" i="8"/>
  <c r="G26" i="8"/>
  <c r="F26" i="8"/>
  <c r="E26" i="8"/>
  <c r="D26" i="8"/>
  <c r="C26" i="8"/>
  <c r="B26" i="8"/>
  <c r="H24" i="8"/>
  <c r="G24" i="8"/>
  <c r="F24" i="8"/>
  <c r="E24" i="8"/>
  <c r="C23" i="8"/>
  <c r="C24" i="8" s="1"/>
  <c r="C21" i="8"/>
  <c r="B21" i="8"/>
  <c r="B23" i="8" s="1"/>
  <c r="B24" i="8" s="1"/>
  <c r="B14" i="9" l="1"/>
  <c r="E14" i="9"/>
  <c r="D14" i="9"/>
  <c r="H14" i="9"/>
  <c r="F14" i="9"/>
  <c r="D20" i="2" s="1"/>
  <c r="I20" i="2" s="1"/>
  <c r="J14" i="9"/>
  <c r="F20" i="2" s="1"/>
  <c r="J20" i="2" s="1"/>
  <c r="C14" i="9"/>
  <c r="G14" i="9"/>
  <c r="K14" i="9"/>
  <c r="H20" i="2" s="1"/>
  <c r="K20" i="2" s="1"/>
  <c r="D6" i="10"/>
  <c r="H15" i="2" s="1"/>
  <c r="K15" i="2" s="1"/>
  <c r="J21" i="2"/>
  <c r="K21" i="2"/>
  <c r="H21" i="8"/>
  <c r="G21" i="8"/>
  <c r="F21" i="8"/>
  <c r="E21" i="8"/>
  <c r="D21" i="8"/>
  <c r="D23" i="8" s="1"/>
  <c r="D24" i="8" s="1"/>
  <c r="O8" i="8"/>
  <c r="S8" i="8"/>
  <c r="N8" i="8"/>
  <c r="M8" i="8"/>
  <c r="R8" i="8"/>
  <c r="Q8" i="8"/>
  <c r="P8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G19" i="2"/>
  <c r="E19" i="2"/>
  <c r="D24" i="1"/>
  <c r="D16" i="1" s="1"/>
  <c r="H19" i="2" s="1"/>
  <c r="C24" i="1"/>
  <c r="C16" i="1" s="1"/>
  <c r="F19" i="2" s="1"/>
  <c r="B24" i="1"/>
  <c r="B16" i="1" s="1"/>
  <c r="W12" i="4"/>
  <c r="V12" i="4"/>
  <c r="U12" i="4"/>
  <c r="T12" i="4"/>
  <c r="S12" i="4"/>
  <c r="R12" i="4"/>
  <c r="N12" i="4"/>
  <c r="M12" i="4"/>
  <c r="L12" i="4"/>
  <c r="K12" i="4"/>
  <c r="J12" i="4"/>
  <c r="G12" i="4"/>
  <c r="F12" i="4"/>
  <c r="E12" i="4"/>
  <c r="D12" i="4"/>
  <c r="C12" i="4"/>
  <c r="G113" i="4"/>
  <c r="F113" i="4"/>
  <c r="E113" i="4"/>
  <c r="D113" i="4"/>
  <c r="C113" i="4"/>
  <c r="B113" i="4"/>
  <c r="G112" i="4"/>
  <c r="F112" i="4"/>
  <c r="E112" i="4"/>
  <c r="D112" i="4"/>
  <c r="C112" i="4"/>
  <c r="B112" i="4"/>
  <c r="B12" i="4" s="1"/>
  <c r="K19" i="2" l="1"/>
  <c r="J19" i="2"/>
  <c r="G8" i="7"/>
  <c r="F8" i="7"/>
  <c r="E8" i="7"/>
  <c r="D8" i="7"/>
  <c r="C8" i="7"/>
  <c r="G5" i="7"/>
  <c r="F5" i="7"/>
  <c r="E5" i="7"/>
  <c r="E11" i="7" s="1"/>
  <c r="D5" i="7"/>
  <c r="C5" i="7"/>
  <c r="B8" i="7"/>
  <c r="B5" i="7"/>
  <c r="B11" i="7" s="1"/>
  <c r="C16" i="2" s="1"/>
  <c r="C3" i="7"/>
  <c r="D3" i="7" s="1"/>
  <c r="W21" i="7"/>
  <c r="V21" i="7"/>
  <c r="U21" i="7"/>
  <c r="T21" i="7"/>
  <c r="S21" i="7"/>
  <c r="R21" i="7"/>
  <c r="W20" i="7"/>
  <c r="V20" i="7"/>
  <c r="U20" i="7"/>
  <c r="T20" i="7"/>
  <c r="S20" i="7"/>
  <c r="R20" i="7"/>
  <c r="W19" i="7"/>
  <c r="V19" i="7"/>
  <c r="U19" i="7"/>
  <c r="T19" i="7"/>
  <c r="S19" i="7"/>
  <c r="R19" i="7"/>
  <c r="W18" i="7"/>
  <c r="V18" i="7"/>
  <c r="U18" i="7"/>
  <c r="T18" i="7"/>
  <c r="S18" i="7"/>
  <c r="R18" i="7"/>
  <c r="W17" i="7"/>
  <c r="G9" i="7" s="1"/>
  <c r="V17" i="7"/>
  <c r="F9" i="7" s="1"/>
  <c r="U17" i="7"/>
  <c r="E9" i="7" s="1"/>
  <c r="T17" i="7"/>
  <c r="D9" i="7" s="1"/>
  <c r="S17" i="7"/>
  <c r="C9" i="7" s="1"/>
  <c r="R17" i="7"/>
  <c r="B9" i="7" s="1"/>
  <c r="W16" i="7"/>
  <c r="G6" i="7" s="1"/>
  <c r="V16" i="7"/>
  <c r="F6" i="7" s="1"/>
  <c r="U16" i="7"/>
  <c r="E6" i="7" s="1"/>
  <c r="T16" i="7"/>
  <c r="D6" i="7" s="1"/>
  <c r="S16" i="7"/>
  <c r="C6" i="7" s="1"/>
  <c r="R16" i="7"/>
  <c r="B6" i="7" s="1"/>
  <c r="S15" i="7"/>
  <c r="T15" i="7" s="1"/>
  <c r="K15" i="7"/>
  <c r="L15" i="7" s="1"/>
  <c r="C15" i="7"/>
  <c r="D15" i="7" s="1"/>
  <c r="W11" i="6"/>
  <c r="V11" i="6"/>
  <c r="U11" i="6"/>
  <c r="T11" i="6"/>
  <c r="S11" i="6"/>
  <c r="R11" i="6"/>
  <c r="O11" i="6"/>
  <c r="N11" i="6"/>
  <c r="M11" i="6"/>
  <c r="L11" i="6"/>
  <c r="K11" i="6"/>
  <c r="J11" i="6"/>
  <c r="G11" i="6"/>
  <c r="F11" i="6"/>
  <c r="E11" i="6"/>
  <c r="D11" i="6"/>
  <c r="C11" i="6"/>
  <c r="B11" i="6"/>
  <c r="W7" i="4"/>
  <c r="V7" i="4"/>
  <c r="U7" i="4"/>
  <c r="T7" i="4"/>
  <c r="S7" i="4"/>
  <c r="R7" i="4"/>
  <c r="N7" i="4"/>
  <c r="M7" i="4"/>
  <c r="L7" i="4"/>
  <c r="K7" i="4"/>
  <c r="J7" i="4"/>
  <c r="G7" i="4"/>
  <c r="F7" i="4"/>
  <c r="E7" i="4"/>
  <c r="D7" i="4"/>
  <c r="C7" i="4"/>
  <c r="B7" i="4"/>
  <c r="S4" i="6"/>
  <c r="T4" i="6" s="1"/>
  <c r="K4" i="6"/>
  <c r="L4" i="6" s="1"/>
  <c r="C4" i="6"/>
  <c r="D4" i="6" s="1"/>
  <c r="O21" i="6"/>
  <c r="N21" i="6"/>
  <c r="M21" i="6"/>
  <c r="L21" i="6"/>
  <c r="K21" i="6"/>
  <c r="J21" i="6"/>
  <c r="G21" i="6"/>
  <c r="F21" i="6"/>
  <c r="E21" i="6"/>
  <c r="D21" i="6"/>
  <c r="C21" i="6"/>
  <c r="B21" i="6"/>
  <c r="S14" i="6"/>
  <c r="T14" i="6" s="1"/>
  <c r="O20" i="6"/>
  <c r="O6" i="6" s="1"/>
  <c r="N20" i="6"/>
  <c r="N6" i="6" s="1"/>
  <c r="M20" i="6"/>
  <c r="M6" i="6" s="1"/>
  <c r="L20" i="6"/>
  <c r="L6" i="6" s="1"/>
  <c r="K20" i="6"/>
  <c r="K6" i="6" s="1"/>
  <c r="J20" i="6"/>
  <c r="J6" i="6" s="1"/>
  <c r="O18" i="6"/>
  <c r="N18" i="6"/>
  <c r="M18" i="6"/>
  <c r="L18" i="6"/>
  <c r="K18" i="6"/>
  <c r="J18" i="6"/>
  <c r="O17" i="6"/>
  <c r="N17" i="6"/>
  <c r="M17" i="6"/>
  <c r="L17" i="6"/>
  <c r="K17" i="6"/>
  <c r="J17" i="6"/>
  <c r="O16" i="6"/>
  <c r="N16" i="6"/>
  <c r="M16" i="6"/>
  <c r="L16" i="6"/>
  <c r="K16" i="6"/>
  <c r="J16" i="6"/>
  <c r="O15" i="6"/>
  <c r="N15" i="6"/>
  <c r="M15" i="6"/>
  <c r="L15" i="6"/>
  <c r="K15" i="6"/>
  <c r="J15" i="6"/>
  <c r="G20" i="6"/>
  <c r="G6" i="6" s="1"/>
  <c r="F20" i="6"/>
  <c r="F6" i="6" s="1"/>
  <c r="E20" i="6"/>
  <c r="D20" i="6"/>
  <c r="C20" i="6"/>
  <c r="C6" i="6" s="1"/>
  <c r="B20" i="6"/>
  <c r="B6" i="6" s="1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K14" i="6"/>
  <c r="L14" i="6" s="1"/>
  <c r="C14" i="6"/>
  <c r="D14" i="6" s="1"/>
  <c r="C12" i="7" l="1"/>
  <c r="E12" i="7"/>
  <c r="I16" i="2"/>
  <c r="C11" i="7"/>
  <c r="B12" i="7"/>
  <c r="D16" i="2" s="1"/>
  <c r="G11" i="7"/>
  <c r="G16" i="2" s="1"/>
  <c r="D12" i="7"/>
  <c r="F12" i="7"/>
  <c r="F16" i="2" s="1"/>
  <c r="G12" i="7"/>
  <c r="H16" i="2" s="1"/>
  <c r="K16" i="2"/>
  <c r="D11" i="7"/>
  <c r="F11" i="7"/>
  <c r="E16" i="2" s="1"/>
  <c r="J16" i="2" s="1"/>
  <c r="T20" i="6"/>
  <c r="T6" i="6" s="1"/>
  <c r="T9" i="6" s="1"/>
  <c r="D6" i="6"/>
  <c r="D9" i="6" s="1"/>
  <c r="M9" i="6"/>
  <c r="U20" i="6"/>
  <c r="U6" i="6" s="1"/>
  <c r="U9" i="6" s="1"/>
  <c r="E6" i="6"/>
  <c r="E9" i="6" s="1"/>
  <c r="B9" i="6"/>
  <c r="F9" i="6"/>
  <c r="L9" i="6"/>
  <c r="E8" i="6"/>
  <c r="J9" i="6"/>
  <c r="C10" i="2" s="1"/>
  <c r="N9" i="6"/>
  <c r="E10" i="2" s="1"/>
  <c r="O9" i="6"/>
  <c r="G10" i="2" s="1"/>
  <c r="C9" i="6"/>
  <c r="G9" i="6"/>
  <c r="K9" i="6"/>
  <c r="S16" i="6"/>
  <c r="W16" i="6"/>
  <c r="T21" i="6"/>
  <c r="T15" i="6"/>
  <c r="T17" i="6"/>
  <c r="S21" i="6"/>
  <c r="W21" i="6"/>
  <c r="B19" i="6"/>
  <c r="B5" i="6" s="1"/>
  <c r="B8" i="6" s="1"/>
  <c r="F19" i="6"/>
  <c r="F5" i="6" s="1"/>
  <c r="F8" i="6" s="1"/>
  <c r="T16" i="6"/>
  <c r="R17" i="6"/>
  <c r="T18" i="6"/>
  <c r="U16" i="6"/>
  <c r="S17" i="6"/>
  <c r="W17" i="6"/>
  <c r="U18" i="6"/>
  <c r="C19" i="6"/>
  <c r="C5" i="6" s="1"/>
  <c r="C8" i="6" s="1"/>
  <c r="G19" i="6"/>
  <c r="G5" i="6" s="1"/>
  <c r="G8" i="6" s="1"/>
  <c r="R18" i="6"/>
  <c r="V18" i="6"/>
  <c r="R20" i="6"/>
  <c r="R6" i="6" s="1"/>
  <c r="R9" i="6" s="1"/>
  <c r="D10" i="2" s="1"/>
  <c r="V20" i="6"/>
  <c r="V6" i="6" s="1"/>
  <c r="V9" i="6" s="1"/>
  <c r="F10" i="2" s="1"/>
  <c r="S18" i="6"/>
  <c r="W18" i="6"/>
  <c r="E19" i="6"/>
  <c r="E5" i="6" s="1"/>
  <c r="V17" i="6"/>
  <c r="D19" i="6"/>
  <c r="D5" i="6" s="1"/>
  <c r="D8" i="6" s="1"/>
  <c r="U15" i="6"/>
  <c r="U17" i="6"/>
  <c r="R16" i="6"/>
  <c r="V16" i="6"/>
  <c r="S20" i="6"/>
  <c r="S6" i="6" s="1"/>
  <c r="S9" i="6" s="1"/>
  <c r="W20" i="6"/>
  <c r="W6" i="6" s="1"/>
  <c r="W9" i="6" s="1"/>
  <c r="H10" i="2" s="1"/>
  <c r="R21" i="6"/>
  <c r="V21" i="6"/>
  <c r="U21" i="6"/>
  <c r="K19" i="6"/>
  <c r="K5" i="6" s="1"/>
  <c r="K8" i="6" s="1"/>
  <c r="R15" i="6"/>
  <c r="V15" i="6"/>
  <c r="O19" i="6"/>
  <c r="O5" i="6" s="1"/>
  <c r="O8" i="6" s="1"/>
  <c r="M19" i="6"/>
  <c r="M5" i="6" s="1"/>
  <c r="M8" i="6" s="1"/>
  <c r="S15" i="6"/>
  <c r="W15" i="6"/>
  <c r="L19" i="6"/>
  <c r="J19" i="6"/>
  <c r="J5" i="6" s="1"/>
  <c r="J8" i="6" s="1"/>
  <c r="N19" i="6"/>
  <c r="N5" i="6" s="1"/>
  <c r="N8" i="6" s="1"/>
  <c r="K10" i="2" l="1"/>
  <c r="T19" i="6"/>
  <c r="T5" i="6" s="1"/>
  <c r="T8" i="6" s="1"/>
  <c r="L5" i="6"/>
  <c r="L8" i="6" s="1"/>
  <c r="J10" i="2"/>
  <c r="I10" i="2"/>
  <c r="V19" i="6"/>
  <c r="V5" i="6" s="1"/>
  <c r="V8" i="6" s="1"/>
  <c r="R19" i="6"/>
  <c r="R5" i="6" s="1"/>
  <c r="R8" i="6" s="1"/>
  <c r="W19" i="6"/>
  <c r="W5" i="6" s="1"/>
  <c r="W8" i="6" s="1"/>
  <c r="U19" i="6"/>
  <c r="U5" i="6" s="1"/>
  <c r="U8" i="6" s="1"/>
  <c r="S19" i="6"/>
  <c r="S5" i="6" s="1"/>
  <c r="S8" i="6" s="1"/>
  <c r="G13" i="2" l="1"/>
  <c r="E13" i="2"/>
  <c r="C13" i="2"/>
  <c r="J61" i="5"/>
  <c r="G61" i="5"/>
  <c r="D61" i="5"/>
  <c r="J60" i="5"/>
  <c r="G60" i="5"/>
  <c r="D60" i="5"/>
  <c r="J59" i="5"/>
  <c r="G59" i="5"/>
  <c r="D59" i="5"/>
  <c r="J58" i="5"/>
  <c r="G58" i="5"/>
  <c r="D58" i="5"/>
  <c r="J57" i="5"/>
  <c r="G57" i="5"/>
  <c r="D57" i="5"/>
  <c r="J56" i="5"/>
  <c r="G56" i="5"/>
  <c r="D56" i="5"/>
  <c r="H61" i="5"/>
  <c r="H60" i="5"/>
  <c r="H59" i="5"/>
  <c r="H58" i="5"/>
  <c r="H57" i="5"/>
  <c r="H56" i="5"/>
  <c r="E61" i="5"/>
  <c r="E60" i="5"/>
  <c r="E59" i="5"/>
  <c r="E58" i="5"/>
  <c r="E57" i="5"/>
  <c r="E56" i="5"/>
  <c r="B61" i="5"/>
  <c r="C61" i="5" s="1"/>
  <c r="B60" i="5"/>
  <c r="B59" i="5"/>
  <c r="C59" i="5" s="1"/>
  <c r="B58" i="5"/>
  <c r="B57" i="5"/>
  <c r="C57" i="5" s="1"/>
  <c r="B56" i="5"/>
  <c r="AF10" i="4"/>
  <c r="AE10" i="4"/>
  <c r="AD10" i="4"/>
  <c r="AC10" i="4"/>
  <c r="AB10" i="4"/>
  <c r="AA10" i="4"/>
  <c r="AF21" i="4"/>
  <c r="AE21" i="4"/>
  <c r="AD21" i="4"/>
  <c r="AC21" i="4"/>
  <c r="AB21" i="4"/>
  <c r="AA21" i="4"/>
  <c r="AF29" i="4"/>
  <c r="AE29" i="4"/>
  <c r="AD29" i="4"/>
  <c r="AC29" i="4"/>
  <c r="AB29" i="4"/>
  <c r="AA29" i="4"/>
  <c r="AF28" i="4"/>
  <c r="AE28" i="4"/>
  <c r="AD28" i="4"/>
  <c r="AC28" i="4"/>
  <c r="AB28" i="4"/>
  <c r="AA28" i="4"/>
  <c r="AF27" i="4"/>
  <c r="AE27" i="4"/>
  <c r="AD27" i="4"/>
  <c r="AC27" i="4"/>
  <c r="AB27" i="4"/>
  <c r="AA27" i="4"/>
  <c r="AF26" i="4"/>
  <c r="AE26" i="4"/>
  <c r="AD26" i="4"/>
  <c r="AC26" i="4"/>
  <c r="AB26" i="4"/>
  <c r="AA26" i="4"/>
  <c r="AF25" i="4"/>
  <c r="AE25" i="4"/>
  <c r="AD25" i="4"/>
  <c r="AC25" i="4"/>
  <c r="AB25" i="4"/>
  <c r="AA25" i="4"/>
  <c r="AF24" i="4"/>
  <c r="AE24" i="4"/>
  <c r="AD24" i="4"/>
  <c r="AC24" i="4"/>
  <c r="AB24" i="4"/>
  <c r="AA24" i="4"/>
  <c r="W17" i="4"/>
  <c r="W16" i="4"/>
  <c r="W15" i="4"/>
  <c r="W11" i="4"/>
  <c r="W10" i="4"/>
  <c r="W9" i="4"/>
  <c r="W8" i="4"/>
  <c r="W6" i="4"/>
  <c r="W5" i="4"/>
  <c r="W4" i="4"/>
  <c r="G18" i="3"/>
  <c r="G6" i="2" s="1"/>
  <c r="F18" i="3"/>
  <c r="E18" i="3"/>
  <c r="D18" i="3"/>
  <c r="C18" i="3"/>
  <c r="B18" i="3"/>
  <c r="V9" i="4"/>
  <c r="U9" i="4"/>
  <c r="T9" i="4"/>
  <c r="S9" i="4"/>
  <c r="R9" i="4"/>
  <c r="V8" i="4"/>
  <c r="U8" i="4"/>
  <c r="T8" i="4"/>
  <c r="S8" i="4"/>
  <c r="R8" i="4"/>
  <c r="N9" i="4"/>
  <c r="M9" i="4"/>
  <c r="L9" i="4"/>
  <c r="K9" i="4"/>
  <c r="J9" i="4"/>
  <c r="N8" i="4"/>
  <c r="M8" i="4"/>
  <c r="L8" i="4"/>
  <c r="K8" i="4"/>
  <c r="J8" i="4"/>
  <c r="J6" i="4"/>
  <c r="K6" i="4"/>
  <c r="L6" i="4"/>
  <c r="M6" i="4"/>
  <c r="N6" i="4"/>
  <c r="G9" i="4"/>
  <c r="F9" i="4"/>
  <c r="E9" i="4"/>
  <c r="D9" i="4"/>
  <c r="C9" i="4"/>
  <c r="G8" i="4"/>
  <c r="F8" i="4"/>
  <c r="E8" i="4"/>
  <c r="D8" i="4"/>
  <c r="C8" i="4"/>
  <c r="C6" i="4"/>
  <c r="D6" i="4"/>
  <c r="E6" i="4"/>
  <c r="F6" i="4"/>
  <c r="G6" i="4"/>
  <c r="B9" i="4"/>
  <c r="B8" i="4"/>
  <c r="G14" i="3"/>
  <c r="G19" i="3" s="1"/>
  <c r="H6" i="2" s="1"/>
  <c r="F14" i="3"/>
  <c r="F19" i="3" s="1"/>
  <c r="F6" i="2" s="1"/>
  <c r="E14" i="3"/>
  <c r="E19" i="3" s="1"/>
  <c r="D14" i="3"/>
  <c r="D19" i="3" s="1"/>
  <c r="C14" i="3"/>
  <c r="C19" i="3" s="1"/>
  <c r="B14" i="3"/>
  <c r="B19" i="3" s="1"/>
  <c r="D6" i="2" s="1"/>
  <c r="G12" i="3"/>
  <c r="U15" i="4"/>
  <c r="S10" i="4"/>
  <c r="U5" i="4"/>
  <c r="N17" i="4"/>
  <c r="M17" i="4"/>
  <c r="L17" i="4"/>
  <c r="K17" i="4"/>
  <c r="J17" i="4"/>
  <c r="N16" i="4"/>
  <c r="M16" i="4"/>
  <c r="L16" i="4"/>
  <c r="K16" i="4"/>
  <c r="J16" i="4"/>
  <c r="N15" i="4"/>
  <c r="M15" i="4"/>
  <c r="L15" i="4"/>
  <c r="K15" i="4"/>
  <c r="J15" i="4"/>
  <c r="N11" i="4"/>
  <c r="M11" i="4"/>
  <c r="L11" i="4"/>
  <c r="K11" i="4"/>
  <c r="J11" i="4"/>
  <c r="N10" i="4"/>
  <c r="M10" i="4"/>
  <c r="L10" i="4"/>
  <c r="K10" i="4"/>
  <c r="J10" i="4"/>
  <c r="N5" i="4"/>
  <c r="M5" i="4"/>
  <c r="L5" i="4"/>
  <c r="K5" i="4"/>
  <c r="J5" i="4"/>
  <c r="N4" i="4"/>
  <c r="M4" i="4"/>
  <c r="L4" i="4"/>
  <c r="K4" i="4"/>
  <c r="J4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1" i="4"/>
  <c r="F11" i="4"/>
  <c r="E11" i="4"/>
  <c r="D11" i="4"/>
  <c r="C11" i="4"/>
  <c r="G10" i="4"/>
  <c r="F10" i="4"/>
  <c r="E10" i="4"/>
  <c r="D10" i="4"/>
  <c r="C10" i="4"/>
  <c r="G5" i="4"/>
  <c r="F5" i="4"/>
  <c r="E5" i="4"/>
  <c r="D5" i="4"/>
  <c r="C5" i="4"/>
  <c r="G4" i="4"/>
  <c r="F4" i="4"/>
  <c r="E4" i="4"/>
  <c r="D4" i="4"/>
  <c r="C4" i="4"/>
  <c r="B17" i="4"/>
  <c r="B16" i="4"/>
  <c r="B15" i="4"/>
  <c r="B11" i="4"/>
  <c r="B10" i="4"/>
  <c r="B6" i="4"/>
  <c r="B5" i="4"/>
  <c r="B4" i="4"/>
  <c r="W151" i="4"/>
  <c r="V151" i="4"/>
  <c r="U151" i="4"/>
  <c r="T151" i="4"/>
  <c r="S151" i="4"/>
  <c r="R151" i="4"/>
  <c r="W150" i="4"/>
  <c r="V150" i="4"/>
  <c r="U150" i="4"/>
  <c r="T150" i="4"/>
  <c r="S150" i="4"/>
  <c r="R150" i="4"/>
  <c r="W149" i="4"/>
  <c r="V149" i="4"/>
  <c r="V16" i="4" s="1"/>
  <c r="U149" i="4"/>
  <c r="U16" i="4" s="1"/>
  <c r="T149" i="4"/>
  <c r="T16" i="4" s="1"/>
  <c r="S149" i="4"/>
  <c r="S16" i="4" s="1"/>
  <c r="R149" i="4"/>
  <c r="R16" i="4" s="1"/>
  <c r="W148" i="4"/>
  <c r="V148" i="4"/>
  <c r="U148" i="4"/>
  <c r="T148" i="4"/>
  <c r="S148" i="4"/>
  <c r="R148" i="4"/>
  <c r="W147" i="4"/>
  <c r="V147" i="4"/>
  <c r="U147" i="4"/>
  <c r="T147" i="4"/>
  <c r="S147" i="4"/>
  <c r="R147" i="4"/>
  <c r="W146" i="4"/>
  <c r="V146" i="4"/>
  <c r="U146" i="4"/>
  <c r="T146" i="4"/>
  <c r="S146" i="4"/>
  <c r="R146" i="4"/>
  <c r="W145" i="4"/>
  <c r="V145" i="4"/>
  <c r="U145" i="4"/>
  <c r="T145" i="4"/>
  <c r="S145" i="4"/>
  <c r="R145" i="4"/>
  <c r="W144" i="4"/>
  <c r="V144" i="4"/>
  <c r="U144" i="4"/>
  <c r="T144" i="4"/>
  <c r="S144" i="4"/>
  <c r="R144" i="4"/>
  <c r="W143" i="4"/>
  <c r="V143" i="4"/>
  <c r="U143" i="4"/>
  <c r="T143" i="4"/>
  <c r="S143" i="4"/>
  <c r="R143" i="4"/>
  <c r="W142" i="4"/>
  <c r="V142" i="4"/>
  <c r="U142" i="4"/>
  <c r="T142" i="4"/>
  <c r="S142" i="4"/>
  <c r="R142" i="4"/>
  <c r="W141" i="4"/>
  <c r="V141" i="4"/>
  <c r="U141" i="4"/>
  <c r="T141" i="4"/>
  <c r="S141" i="4"/>
  <c r="R141" i="4"/>
  <c r="W140" i="4"/>
  <c r="V140" i="4"/>
  <c r="U140" i="4"/>
  <c r="T140" i="4"/>
  <c r="S140" i="4"/>
  <c r="R140" i="4"/>
  <c r="W139" i="4"/>
  <c r="V139" i="4"/>
  <c r="U139" i="4"/>
  <c r="T139" i="4"/>
  <c r="S139" i="4"/>
  <c r="R139" i="4"/>
  <c r="W138" i="4"/>
  <c r="V138" i="4"/>
  <c r="U138" i="4"/>
  <c r="T138" i="4"/>
  <c r="S138" i="4"/>
  <c r="R138" i="4"/>
  <c r="W137" i="4"/>
  <c r="V137" i="4"/>
  <c r="U137" i="4"/>
  <c r="T137" i="4"/>
  <c r="S137" i="4"/>
  <c r="R137" i="4"/>
  <c r="W136" i="4"/>
  <c r="V136" i="4"/>
  <c r="U136" i="4"/>
  <c r="T136" i="4"/>
  <c r="S136" i="4"/>
  <c r="R136" i="4"/>
  <c r="W135" i="4"/>
  <c r="V135" i="4"/>
  <c r="U135" i="4"/>
  <c r="T135" i="4"/>
  <c r="S135" i="4"/>
  <c r="R135" i="4"/>
  <c r="W134" i="4"/>
  <c r="V134" i="4"/>
  <c r="V17" i="4" s="1"/>
  <c r="U134" i="4"/>
  <c r="U17" i="4" s="1"/>
  <c r="T134" i="4"/>
  <c r="T17" i="4" s="1"/>
  <c r="S134" i="4"/>
  <c r="S17" i="4" s="1"/>
  <c r="R134" i="4"/>
  <c r="R17" i="4" s="1"/>
  <c r="W133" i="4"/>
  <c r="V133" i="4"/>
  <c r="U133" i="4"/>
  <c r="T133" i="4"/>
  <c r="S133" i="4"/>
  <c r="R133" i="4"/>
  <c r="W132" i="4"/>
  <c r="V132" i="4"/>
  <c r="U132" i="4"/>
  <c r="T132" i="4"/>
  <c r="S132" i="4"/>
  <c r="R132" i="4"/>
  <c r="W131" i="4"/>
  <c r="V131" i="4"/>
  <c r="U131" i="4"/>
  <c r="T131" i="4"/>
  <c r="S131" i="4"/>
  <c r="R131" i="4"/>
  <c r="W130" i="4"/>
  <c r="V130" i="4"/>
  <c r="U130" i="4"/>
  <c r="T130" i="4"/>
  <c r="S130" i="4"/>
  <c r="R130" i="4"/>
  <c r="W129" i="4"/>
  <c r="V129" i="4"/>
  <c r="U129" i="4"/>
  <c r="T129" i="4"/>
  <c r="S129" i="4"/>
  <c r="R129" i="4"/>
  <c r="W128" i="4"/>
  <c r="V128" i="4"/>
  <c r="U128" i="4"/>
  <c r="T128" i="4"/>
  <c r="S128" i="4"/>
  <c r="R128" i="4"/>
  <c r="W127" i="4"/>
  <c r="V127" i="4"/>
  <c r="U127" i="4"/>
  <c r="T127" i="4"/>
  <c r="S127" i="4"/>
  <c r="R127" i="4"/>
  <c r="W126" i="4"/>
  <c r="V126" i="4"/>
  <c r="U126" i="4"/>
  <c r="T126" i="4"/>
  <c r="S126" i="4"/>
  <c r="R126" i="4"/>
  <c r="W125" i="4"/>
  <c r="V125" i="4"/>
  <c r="U125" i="4"/>
  <c r="T125" i="4"/>
  <c r="S125" i="4"/>
  <c r="R125" i="4"/>
  <c r="W124" i="4"/>
  <c r="V124" i="4"/>
  <c r="U124" i="4"/>
  <c r="T124" i="4"/>
  <c r="S124" i="4"/>
  <c r="R124" i="4"/>
  <c r="W123" i="4"/>
  <c r="V123" i="4"/>
  <c r="U123" i="4"/>
  <c r="T123" i="4"/>
  <c r="S123" i="4"/>
  <c r="R123" i="4"/>
  <c r="W122" i="4"/>
  <c r="V122" i="4"/>
  <c r="U122" i="4"/>
  <c r="T122" i="4"/>
  <c r="S122" i="4"/>
  <c r="R122" i="4"/>
  <c r="W121" i="4"/>
  <c r="V121" i="4"/>
  <c r="U121" i="4"/>
  <c r="T121" i="4"/>
  <c r="S121" i="4"/>
  <c r="R121" i="4"/>
  <c r="W120" i="4"/>
  <c r="V120" i="4"/>
  <c r="U120" i="4"/>
  <c r="T120" i="4"/>
  <c r="S120" i="4"/>
  <c r="R120" i="4"/>
  <c r="W119" i="4"/>
  <c r="V119" i="4"/>
  <c r="U119" i="4"/>
  <c r="T119" i="4"/>
  <c r="S119" i="4"/>
  <c r="R119" i="4"/>
  <c r="W118" i="4"/>
  <c r="V118" i="4"/>
  <c r="U118" i="4"/>
  <c r="T118" i="4"/>
  <c r="S118" i="4"/>
  <c r="R118" i="4"/>
  <c r="W117" i="4"/>
  <c r="V117" i="4"/>
  <c r="U117" i="4"/>
  <c r="T117" i="4"/>
  <c r="S117" i="4"/>
  <c r="R117" i="4"/>
  <c r="W116" i="4"/>
  <c r="V116" i="4"/>
  <c r="U116" i="4"/>
  <c r="T116" i="4"/>
  <c r="S116" i="4"/>
  <c r="R116" i="4"/>
  <c r="W115" i="4"/>
  <c r="V115" i="4"/>
  <c r="U115" i="4"/>
  <c r="T115" i="4"/>
  <c r="S115" i="4"/>
  <c r="R115" i="4"/>
  <c r="W113" i="4"/>
  <c r="V113" i="4"/>
  <c r="U113" i="4"/>
  <c r="T113" i="4"/>
  <c r="S113" i="4"/>
  <c r="R113" i="4"/>
  <c r="W112" i="4"/>
  <c r="V112" i="4"/>
  <c r="U112" i="4"/>
  <c r="T112" i="4"/>
  <c r="S112" i="4"/>
  <c r="R112" i="4"/>
  <c r="W111" i="4"/>
  <c r="V111" i="4"/>
  <c r="U111" i="4"/>
  <c r="T111" i="4"/>
  <c r="S111" i="4"/>
  <c r="R111" i="4"/>
  <c r="W110" i="4"/>
  <c r="V110" i="4"/>
  <c r="U110" i="4"/>
  <c r="T110" i="4"/>
  <c r="S110" i="4"/>
  <c r="R110" i="4"/>
  <c r="W109" i="4"/>
  <c r="V109" i="4"/>
  <c r="U109" i="4"/>
  <c r="T109" i="4"/>
  <c r="S109" i="4"/>
  <c r="R109" i="4"/>
  <c r="W108" i="4"/>
  <c r="V108" i="4"/>
  <c r="U108" i="4"/>
  <c r="T108" i="4"/>
  <c r="S108" i="4"/>
  <c r="R108" i="4"/>
  <c r="W107" i="4"/>
  <c r="V107" i="4"/>
  <c r="U107" i="4"/>
  <c r="T107" i="4"/>
  <c r="S107" i="4"/>
  <c r="R107" i="4"/>
  <c r="W106" i="4"/>
  <c r="V106" i="4"/>
  <c r="U106" i="4"/>
  <c r="T106" i="4"/>
  <c r="S106" i="4"/>
  <c r="R106" i="4"/>
  <c r="W105" i="4"/>
  <c r="V105" i="4"/>
  <c r="U105" i="4"/>
  <c r="T105" i="4"/>
  <c r="S105" i="4"/>
  <c r="R105" i="4"/>
  <c r="W104" i="4"/>
  <c r="V104" i="4"/>
  <c r="U104" i="4"/>
  <c r="T104" i="4"/>
  <c r="S104" i="4"/>
  <c r="R104" i="4"/>
  <c r="W103" i="4"/>
  <c r="V103" i="4"/>
  <c r="U103" i="4"/>
  <c r="T103" i="4"/>
  <c r="S103" i="4"/>
  <c r="R103" i="4"/>
  <c r="W102" i="4"/>
  <c r="V102" i="4"/>
  <c r="U102" i="4"/>
  <c r="T102" i="4"/>
  <c r="S102" i="4"/>
  <c r="R102" i="4"/>
  <c r="W101" i="4"/>
  <c r="V101" i="4"/>
  <c r="U101" i="4"/>
  <c r="T101" i="4"/>
  <c r="S101" i="4"/>
  <c r="R101" i="4"/>
  <c r="W100" i="4"/>
  <c r="V100" i="4"/>
  <c r="U100" i="4"/>
  <c r="T100" i="4"/>
  <c r="S100" i="4"/>
  <c r="R100" i="4"/>
  <c r="W99" i="4"/>
  <c r="V99" i="4"/>
  <c r="U99" i="4"/>
  <c r="T99" i="4"/>
  <c r="S99" i="4"/>
  <c r="R99" i="4"/>
  <c r="W98" i="4"/>
  <c r="V98" i="4"/>
  <c r="U98" i="4"/>
  <c r="T98" i="4"/>
  <c r="S98" i="4"/>
  <c r="R98" i="4"/>
  <c r="W97" i="4"/>
  <c r="V97" i="4"/>
  <c r="U97" i="4"/>
  <c r="T97" i="4"/>
  <c r="S97" i="4"/>
  <c r="R97" i="4"/>
  <c r="W96" i="4"/>
  <c r="V96" i="4"/>
  <c r="U96" i="4"/>
  <c r="T96" i="4"/>
  <c r="S96" i="4"/>
  <c r="R96" i="4"/>
  <c r="W95" i="4"/>
  <c r="V95" i="4"/>
  <c r="U95" i="4"/>
  <c r="T95" i="4"/>
  <c r="S95" i="4"/>
  <c r="R95" i="4"/>
  <c r="W94" i="4"/>
  <c r="V94" i="4"/>
  <c r="U94" i="4"/>
  <c r="T94" i="4"/>
  <c r="S94" i="4"/>
  <c r="R94" i="4"/>
  <c r="W93" i="4"/>
  <c r="V93" i="4"/>
  <c r="U93" i="4"/>
  <c r="T93" i="4"/>
  <c r="S93" i="4"/>
  <c r="R93" i="4"/>
  <c r="W92" i="4"/>
  <c r="V92" i="4"/>
  <c r="U92" i="4"/>
  <c r="T92" i="4"/>
  <c r="S92" i="4"/>
  <c r="R92" i="4"/>
  <c r="W91" i="4"/>
  <c r="V91" i="4"/>
  <c r="U91" i="4"/>
  <c r="T91" i="4"/>
  <c r="S91" i="4"/>
  <c r="R91" i="4"/>
  <c r="W90" i="4"/>
  <c r="V90" i="4"/>
  <c r="U90" i="4"/>
  <c r="T90" i="4"/>
  <c r="S90" i="4"/>
  <c r="R90" i="4"/>
  <c r="W89" i="4"/>
  <c r="V89" i="4"/>
  <c r="U89" i="4"/>
  <c r="T89" i="4"/>
  <c r="S89" i="4"/>
  <c r="R89" i="4"/>
  <c r="W88" i="4"/>
  <c r="V88" i="4"/>
  <c r="U88" i="4"/>
  <c r="T88" i="4"/>
  <c r="S88" i="4"/>
  <c r="R88" i="4"/>
  <c r="W87" i="4"/>
  <c r="V87" i="4"/>
  <c r="U87" i="4"/>
  <c r="T87" i="4"/>
  <c r="S87" i="4"/>
  <c r="R87" i="4"/>
  <c r="W86" i="4"/>
  <c r="V86" i="4"/>
  <c r="U86" i="4"/>
  <c r="T86" i="4"/>
  <c r="S86" i="4"/>
  <c r="R86" i="4"/>
  <c r="W85" i="4"/>
  <c r="V85" i="4"/>
  <c r="U85" i="4"/>
  <c r="T85" i="4"/>
  <c r="S85" i="4"/>
  <c r="R85" i="4"/>
  <c r="W84" i="4"/>
  <c r="V84" i="4"/>
  <c r="U84" i="4"/>
  <c r="T84" i="4"/>
  <c r="S84" i="4"/>
  <c r="R84" i="4"/>
  <c r="W83" i="4"/>
  <c r="V83" i="4"/>
  <c r="U83" i="4"/>
  <c r="T83" i="4"/>
  <c r="S83" i="4"/>
  <c r="R83" i="4"/>
  <c r="W82" i="4"/>
  <c r="V82" i="4"/>
  <c r="U82" i="4"/>
  <c r="T82" i="4"/>
  <c r="S82" i="4"/>
  <c r="R82" i="4"/>
  <c r="W81" i="4"/>
  <c r="V81" i="4"/>
  <c r="U81" i="4"/>
  <c r="T81" i="4"/>
  <c r="S81" i="4"/>
  <c r="R81" i="4"/>
  <c r="W80" i="4"/>
  <c r="V80" i="4"/>
  <c r="U80" i="4"/>
  <c r="T80" i="4"/>
  <c r="S80" i="4"/>
  <c r="R80" i="4"/>
  <c r="W79" i="4"/>
  <c r="V79" i="4"/>
  <c r="U79" i="4"/>
  <c r="T79" i="4"/>
  <c r="S79" i="4"/>
  <c r="R79" i="4"/>
  <c r="W78" i="4"/>
  <c r="V78" i="4"/>
  <c r="U78" i="4"/>
  <c r="T78" i="4"/>
  <c r="S78" i="4"/>
  <c r="R78" i="4"/>
  <c r="W77" i="4"/>
  <c r="V77" i="4"/>
  <c r="U77" i="4"/>
  <c r="T77" i="4"/>
  <c r="S77" i="4"/>
  <c r="R77" i="4"/>
  <c r="W76" i="4"/>
  <c r="V76" i="4"/>
  <c r="U76" i="4"/>
  <c r="T76" i="4"/>
  <c r="S76" i="4"/>
  <c r="R76" i="4"/>
  <c r="W75" i="4"/>
  <c r="V75" i="4"/>
  <c r="U75" i="4"/>
  <c r="T75" i="4"/>
  <c r="S75" i="4"/>
  <c r="R75" i="4"/>
  <c r="W74" i="4"/>
  <c r="V74" i="4"/>
  <c r="U74" i="4"/>
  <c r="T74" i="4"/>
  <c r="S74" i="4"/>
  <c r="R74" i="4"/>
  <c r="W73" i="4"/>
  <c r="V73" i="4"/>
  <c r="U73" i="4"/>
  <c r="T73" i="4"/>
  <c r="S73" i="4"/>
  <c r="R73" i="4"/>
  <c r="W72" i="4"/>
  <c r="V72" i="4"/>
  <c r="U72" i="4"/>
  <c r="T72" i="4"/>
  <c r="S72" i="4"/>
  <c r="R72" i="4"/>
  <c r="W71" i="4"/>
  <c r="V71" i="4"/>
  <c r="U71" i="4"/>
  <c r="T71" i="4"/>
  <c r="S71" i="4"/>
  <c r="R71" i="4"/>
  <c r="W70" i="4"/>
  <c r="V70" i="4"/>
  <c r="U70" i="4"/>
  <c r="T70" i="4"/>
  <c r="S70" i="4"/>
  <c r="R70" i="4"/>
  <c r="W69" i="4"/>
  <c r="V69" i="4"/>
  <c r="U69" i="4"/>
  <c r="T69" i="4"/>
  <c r="S69" i="4"/>
  <c r="R69" i="4"/>
  <c r="W68" i="4"/>
  <c r="V68" i="4"/>
  <c r="U68" i="4"/>
  <c r="T68" i="4"/>
  <c r="S68" i="4"/>
  <c r="R68" i="4"/>
  <c r="W67" i="4"/>
  <c r="V67" i="4"/>
  <c r="U67" i="4"/>
  <c r="T67" i="4"/>
  <c r="S67" i="4"/>
  <c r="R67" i="4"/>
  <c r="W66" i="4"/>
  <c r="V66" i="4"/>
  <c r="U66" i="4"/>
  <c r="T66" i="4"/>
  <c r="S66" i="4"/>
  <c r="R66" i="4"/>
  <c r="W65" i="4"/>
  <c r="V65" i="4"/>
  <c r="U65" i="4"/>
  <c r="T65" i="4"/>
  <c r="S65" i="4"/>
  <c r="R65" i="4"/>
  <c r="W64" i="4"/>
  <c r="V64" i="4"/>
  <c r="U64" i="4"/>
  <c r="T64" i="4"/>
  <c r="S64" i="4"/>
  <c r="R64" i="4"/>
  <c r="W63" i="4"/>
  <c r="V63" i="4"/>
  <c r="U63" i="4"/>
  <c r="T63" i="4"/>
  <c r="S63" i="4"/>
  <c r="R63" i="4"/>
  <c r="W62" i="4"/>
  <c r="V62" i="4"/>
  <c r="U62" i="4"/>
  <c r="T62" i="4"/>
  <c r="S62" i="4"/>
  <c r="R62" i="4"/>
  <c r="W61" i="4"/>
  <c r="V61" i="4"/>
  <c r="U61" i="4"/>
  <c r="T61" i="4"/>
  <c r="S61" i="4"/>
  <c r="R61" i="4"/>
  <c r="W60" i="4"/>
  <c r="V60" i="4"/>
  <c r="U60" i="4"/>
  <c r="T60" i="4"/>
  <c r="S60" i="4"/>
  <c r="R60" i="4"/>
  <c r="W59" i="4"/>
  <c r="V59" i="4"/>
  <c r="U59" i="4"/>
  <c r="T59" i="4"/>
  <c r="S59" i="4"/>
  <c r="R59" i="4"/>
  <c r="W58" i="4"/>
  <c r="V58" i="4"/>
  <c r="U58" i="4"/>
  <c r="T58" i="4"/>
  <c r="S58" i="4"/>
  <c r="R58" i="4"/>
  <c r="W57" i="4"/>
  <c r="V57" i="4"/>
  <c r="U57" i="4"/>
  <c r="T57" i="4"/>
  <c r="S57" i="4"/>
  <c r="R57" i="4"/>
  <c r="W56" i="4"/>
  <c r="V56" i="4"/>
  <c r="U56" i="4"/>
  <c r="T56" i="4"/>
  <c r="S56" i="4"/>
  <c r="R56" i="4"/>
  <c r="W55" i="4"/>
  <c r="V55" i="4"/>
  <c r="U55" i="4"/>
  <c r="T55" i="4"/>
  <c r="S55" i="4"/>
  <c r="R55" i="4"/>
  <c r="W54" i="4"/>
  <c r="V54" i="4"/>
  <c r="U54" i="4"/>
  <c r="T54" i="4"/>
  <c r="S54" i="4"/>
  <c r="R54" i="4"/>
  <c r="W53" i="4"/>
  <c r="V53" i="4"/>
  <c r="U53" i="4"/>
  <c r="T53" i="4"/>
  <c r="S53" i="4"/>
  <c r="R53" i="4"/>
  <c r="W52" i="4"/>
  <c r="V52" i="4"/>
  <c r="U52" i="4"/>
  <c r="T52" i="4"/>
  <c r="S52" i="4"/>
  <c r="R52" i="4"/>
  <c r="W51" i="4"/>
  <c r="V51" i="4"/>
  <c r="U51" i="4"/>
  <c r="T51" i="4"/>
  <c r="S51" i="4"/>
  <c r="R51" i="4"/>
  <c r="W50" i="4"/>
  <c r="V50" i="4"/>
  <c r="U50" i="4"/>
  <c r="T50" i="4"/>
  <c r="S50" i="4"/>
  <c r="R50" i="4"/>
  <c r="W49" i="4"/>
  <c r="V49" i="4"/>
  <c r="U49" i="4"/>
  <c r="T49" i="4"/>
  <c r="S49" i="4"/>
  <c r="R49" i="4"/>
  <c r="W48" i="4"/>
  <c r="V48" i="4"/>
  <c r="U48" i="4"/>
  <c r="T48" i="4"/>
  <c r="S48" i="4"/>
  <c r="R48" i="4"/>
  <c r="W47" i="4"/>
  <c r="V47" i="4"/>
  <c r="U47" i="4"/>
  <c r="T47" i="4"/>
  <c r="S47" i="4"/>
  <c r="R47" i="4"/>
  <c r="W46" i="4"/>
  <c r="V46" i="4"/>
  <c r="U46" i="4"/>
  <c r="T46" i="4"/>
  <c r="S46" i="4"/>
  <c r="R46" i="4"/>
  <c r="W45" i="4"/>
  <c r="V45" i="4"/>
  <c r="U45" i="4"/>
  <c r="T45" i="4"/>
  <c r="S45" i="4"/>
  <c r="R45" i="4"/>
  <c r="W44" i="4"/>
  <c r="V44" i="4"/>
  <c r="U44" i="4"/>
  <c r="T44" i="4"/>
  <c r="S44" i="4"/>
  <c r="R44" i="4"/>
  <c r="W43" i="4"/>
  <c r="V43" i="4"/>
  <c r="V11" i="4" s="1"/>
  <c r="U43" i="4"/>
  <c r="T43" i="4"/>
  <c r="S43" i="4"/>
  <c r="R43" i="4"/>
  <c r="R11" i="4" s="1"/>
  <c r="W42" i="4"/>
  <c r="V42" i="4"/>
  <c r="U42" i="4"/>
  <c r="U11" i="4" s="1"/>
  <c r="T42" i="4"/>
  <c r="T11" i="4" s="1"/>
  <c r="S42" i="4"/>
  <c r="S11" i="4" s="1"/>
  <c r="R42" i="4"/>
  <c r="W41" i="4"/>
  <c r="V41" i="4"/>
  <c r="U41" i="4"/>
  <c r="T41" i="4"/>
  <c r="S41" i="4"/>
  <c r="R41" i="4"/>
  <c r="W40" i="4"/>
  <c r="V40" i="4"/>
  <c r="U40" i="4"/>
  <c r="T40" i="4"/>
  <c r="S40" i="4"/>
  <c r="R40" i="4"/>
  <c r="W39" i="4"/>
  <c r="V39" i="4"/>
  <c r="U39" i="4"/>
  <c r="T39" i="4"/>
  <c r="S39" i="4"/>
  <c r="R39" i="4"/>
  <c r="W38" i="4"/>
  <c r="V38" i="4"/>
  <c r="V15" i="4" s="1"/>
  <c r="U38" i="4"/>
  <c r="T38" i="4"/>
  <c r="T15" i="4" s="1"/>
  <c r="S38" i="4"/>
  <c r="S15" i="4" s="1"/>
  <c r="R38" i="4"/>
  <c r="R15" i="4" s="1"/>
  <c r="W37" i="4"/>
  <c r="V37" i="4"/>
  <c r="V10" i="4" s="1"/>
  <c r="U37" i="4"/>
  <c r="U10" i="4" s="1"/>
  <c r="T37" i="4"/>
  <c r="T10" i="4" s="1"/>
  <c r="S37" i="4"/>
  <c r="R37" i="4"/>
  <c r="R10" i="4" s="1"/>
  <c r="W36" i="4"/>
  <c r="V36" i="4"/>
  <c r="U36" i="4"/>
  <c r="T36" i="4"/>
  <c r="S36" i="4"/>
  <c r="R36" i="4"/>
  <c r="W35" i="4"/>
  <c r="V35" i="4"/>
  <c r="U35" i="4"/>
  <c r="T35" i="4"/>
  <c r="S35" i="4"/>
  <c r="R35" i="4"/>
  <c r="W34" i="4"/>
  <c r="V34" i="4"/>
  <c r="U34" i="4"/>
  <c r="T34" i="4"/>
  <c r="S34" i="4"/>
  <c r="R34" i="4"/>
  <c r="W33" i="4"/>
  <c r="V33" i="4"/>
  <c r="U33" i="4"/>
  <c r="T33" i="4"/>
  <c r="S33" i="4"/>
  <c r="R33" i="4"/>
  <c r="W32" i="4"/>
  <c r="V32" i="4"/>
  <c r="U32" i="4"/>
  <c r="T32" i="4"/>
  <c r="S32" i="4"/>
  <c r="R32" i="4"/>
  <c r="W31" i="4"/>
  <c r="V31" i="4"/>
  <c r="U31" i="4"/>
  <c r="T31" i="4"/>
  <c r="S31" i="4"/>
  <c r="R31" i="4"/>
  <c r="W30" i="4"/>
  <c r="V30" i="4"/>
  <c r="U30" i="4"/>
  <c r="T30" i="4"/>
  <c r="S30" i="4"/>
  <c r="R30" i="4"/>
  <c r="W29" i="4"/>
  <c r="V29" i="4"/>
  <c r="U29" i="4"/>
  <c r="T29" i="4"/>
  <c r="S29" i="4"/>
  <c r="R29" i="4"/>
  <c r="W28" i="4"/>
  <c r="V28" i="4"/>
  <c r="U28" i="4"/>
  <c r="T28" i="4"/>
  <c r="T6" i="4" s="1"/>
  <c r="S28" i="4"/>
  <c r="R28" i="4"/>
  <c r="W27" i="4"/>
  <c r="V27" i="4"/>
  <c r="V6" i="4" s="1"/>
  <c r="U27" i="4"/>
  <c r="U6" i="4" s="1"/>
  <c r="T27" i="4"/>
  <c r="S27" i="4"/>
  <c r="S6" i="4" s="1"/>
  <c r="R27" i="4"/>
  <c r="R6" i="4" s="1"/>
  <c r="W26" i="4"/>
  <c r="V26" i="4"/>
  <c r="U26" i="4"/>
  <c r="T26" i="4"/>
  <c r="S26" i="4"/>
  <c r="R26" i="4"/>
  <c r="W25" i="4"/>
  <c r="V25" i="4"/>
  <c r="V5" i="4" s="1"/>
  <c r="U25" i="4"/>
  <c r="T25" i="4"/>
  <c r="T5" i="4" s="1"/>
  <c r="S25" i="4"/>
  <c r="S5" i="4" s="1"/>
  <c r="R25" i="4"/>
  <c r="R5" i="4" s="1"/>
  <c r="W24" i="4"/>
  <c r="V24" i="4"/>
  <c r="U24" i="4"/>
  <c r="T24" i="4"/>
  <c r="S24" i="4"/>
  <c r="R24" i="4"/>
  <c r="W23" i="4"/>
  <c r="V23" i="4"/>
  <c r="V4" i="4" s="1"/>
  <c r="U23" i="4"/>
  <c r="T23" i="4"/>
  <c r="S23" i="4"/>
  <c r="R23" i="4"/>
  <c r="R4" i="4" s="1"/>
  <c r="W22" i="4"/>
  <c r="V22" i="4"/>
  <c r="U22" i="4"/>
  <c r="U4" i="4" s="1"/>
  <c r="T22" i="4"/>
  <c r="T4" i="4" s="1"/>
  <c r="S22" i="4"/>
  <c r="S4" i="4" s="1"/>
  <c r="R22" i="4"/>
  <c r="C20" i="3" l="1"/>
  <c r="F60" i="5"/>
  <c r="C58" i="5"/>
  <c r="C56" i="5"/>
  <c r="I58" i="5"/>
  <c r="F56" i="5"/>
  <c r="I57" i="5"/>
  <c r="I61" i="5"/>
  <c r="H13" i="2" s="1"/>
  <c r="K13" i="2" s="1"/>
  <c r="I56" i="5"/>
  <c r="D13" i="2" s="1"/>
  <c r="I13" i="2" s="1"/>
  <c r="I60" i="5"/>
  <c r="F13" i="2" s="1"/>
  <c r="J13" i="2" s="1"/>
  <c r="F59" i="5"/>
  <c r="I59" i="5"/>
  <c r="F58" i="5"/>
  <c r="F57" i="5"/>
  <c r="F61" i="5"/>
  <c r="C60" i="5"/>
  <c r="B20" i="3"/>
  <c r="F20" i="3"/>
  <c r="E6" i="2"/>
  <c r="J6" i="2" s="1"/>
  <c r="D20" i="3"/>
  <c r="C6" i="2"/>
  <c r="I6" i="2" s="1"/>
  <c r="E20" i="3"/>
  <c r="K6" i="2"/>
  <c r="G20" i="3"/>
  <c r="B19" i="1"/>
  <c r="C18" i="1"/>
  <c r="D18" i="1"/>
  <c r="B18" i="1"/>
  <c r="C19" i="1"/>
  <c r="D19" i="1"/>
  <c r="B20" i="1" l="1"/>
  <c r="C20" i="1"/>
  <c r="D20" i="1"/>
</calcChain>
</file>

<file path=xl/sharedStrings.xml><?xml version="1.0" encoding="utf-8"?>
<sst xmlns="http://schemas.openxmlformats.org/spreadsheetml/2006/main" count="1441" uniqueCount="627">
  <si>
    <t>HAZARDOUS DRINKING</t>
  </si>
  <si>
    <t>All</t>
  </si>
  <si>
    <t>Male</t>
  </si>
  <si>
    <t>Female</t>
  </si>
  <si>
    <t>15 to 17 year olds</t>
  </si>
  <si>
    <t>18 to 24 year olds</t>
  </si>
  <si>
    <t>65 to 74 year olds</t>
  </si>
  <si>
    <t>Quintile 1 (richest)</t>
  </si>
  <si>
    <t>Quintile 2</t>
  </si>
  <si>
    <t>Quintile 3</t>
  </si>
  <si>
    <t>Quintile 4</t>
  </si>
  <si>
    <t>Quintile 5 (poorest)</t>
  </si>
  <si>
    <t>Maori</t>
  </si>
  <si>
    <t>Non-Maori (est)</t>
  </si>
  <si>
    <t>Male to Female</t>
  </si>
  <si>
    <t>Quintile 1 to Total</t>
  </si>
  <si>
    <t>Total</t>
  </si>
  <si>
    <t>Non-Maori</t>
  </si>
  <si>
    <t>15 Years and Over</t>
  </si>
  <si>
    <t>Maori to non-Maori</t>
  </si>
  <si>
    <t>INDICATOR</t>
  </si>
  <si>
    <t>MEASURE</t>
  </si>
  <si>
    <t>Ratio 2013</t>
  </si>
  <si>
    <t>Ratio 2017</t>
  </si>
  <si>
    <t>Ratio 2018</t>
  </si>
  <si>
    <t>Infant mortality</t>
  </si>
  <si>
    <t>Welfare support</t>
  </si>
  <si>
    <t xml:space="preserve">Pregnancies to 15 to 19 year olds per 1000 15-19 year old women </t>
  </si>
  <si>
    <t>Māori</t>
  </si>
  <si>
    <t>New Zealand Pākehā</t>
  </si>
  <si>
    <t>Pacific Peoples</t>
  </si>
  <si>
    <t>Asian</t>
  </si>
  <si>
    <t>Other European</t>
  </si>
  <si>
    <t>Other / Multiple Ethnicities</t>
  </si>
  <si>
    <t>Distinct children and young people</t>
  </si>
  <si>
    <t>Maori-Pacific</t>
  </si>
  <si>
    <t>Children in state care</t>
  </si>
  <si>
    <t>Early childhood education enrolment</t>
  </si>
  <si>
    <t>18 Years</t>
  </si>
  <si>
    <t>19 Years</t>
  </si>
  <si>
    <t>20 Years</t>
  </si>
  <si>
    <t>21 Years</t>
  </si>
  <si>
    <t>32 Years</t>
  </si>
  <si>
    <t>13 Years</t>
  </si>
  <si>
    <t>14 Years</t>
  </si>
  <si>
    <t>15 Years</t>
  </si>
  <si>
    <t>16 Years</t>
  </si>
  <si>
    <t>17 Years</t>
  </si>
  <si>
    <t>28 Years</t>
  </si>
  <si>
    <t xml:space="preserve">National population estimates at 30th June </t>
  </si>
  <si>
    <t>0 Years</t>
  </si>
  <si>
    <t>1 Years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</si>
  <si>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</si>
  <si>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</si>
  <si>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</si>
  <si>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</si>
  <si>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</si>
  <si>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</si>
  <si>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</si>
  <si>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</si>
  <si>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</si>
  <si>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</si>
  <si>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</si>
  <si>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22 Years</t>
  </si>
  <si>
    <t>23 Years</t>
  </si>
  <si>
    <t>24 Years</t>
  </si>
  <si>
    <t>25 Years</t>
  </si>
  <si>
    <t>26 Years</t>
  </si>
  <si>
    <t>27 Years</t>
  </si>
  <si>
    <t>29 Years</t>
  </si>
  <si>
    <t>30 Years</t>
  </si>
  <si>
    <t>31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</si>
  <si>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</si>
  <si>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</si>
  <si>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</si>
  <si>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</si>
  <si>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</si>
  <si>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</si>
  <si>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</si>
  <si>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</si>
  <si>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</si>
  <si>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</si>
  <si>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</si>
  <si>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</si>
  <si>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</si>
  <si>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</si>
  <si>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</si>
  <si>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</si>
  <si>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</si>
  <si>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50 Years</t>
  </si>
  <si>
    <t>51 Years</t>
  </si>
  <si>
    <t>52 Years</t>
  </si>
  <si>
    <t>53 Years</t>
  </si>
  <si>
    <t>54 Years</t>
  </si>
  <si>
    <t>55 Years</t>
  </si>
  <si>
    <t>56 Years</t>
  </si>
  <si>
    <t>57 Years</t>
  </si>
  <si>
    <t>58 Years</t>
  </si>
  <si>
    <t>59 Years</t>
  </si>
  <si>
    <t>60 Years</t>
  </si>
  <si>
    <t>61 Years</t>
  </si>
  <si>
    <t>62 Years</t>
  </si>
  <si>
    <t>63 Years</t>
  </si>
  <si>
    <t>64 Years</t>
  </si>
  <si>
    <t>65 Years</t>
  </si>
  <si>
    <t>66 Years</t>
  </si>
  <si>
    <t>67 Years</t>
  </si>
  <si>
    <t>68 Years</t>
  </si>
  <si>
    <t>69 Years</t>
  </si>
  <si>
    <t>70 Years</t>
  </si>
  <si>
    <t>71 Years</t>
  </si>
  <si>
    <t>72 Years</t>
  </si>
  <si>
    <t>73 Years</t>
  </si>
  <si>
    <t>74 Years</t>
  </si>
  <si>
    <t>75 Years</t>
  </si>
  <si>
    <t>76 Years</t>
  </si>
  <si>
    <t>77 Years</t>
  </si>
  <si>
    <t>78 Years</t>
  </si>
  <si>
    <t>79 Years</t>
  </si>
  <si>
    <t>80 Years</t>
  </si>
  <si>
    <t>81 Years</t>
  </si>
  <si>
    <t>82 Years</t>
  </si>
  <si>
    <t>83 Years</t>
  </si>
  <si>
    <t>84 Years</t>
  </si>
  <si>
    <t>85 Years</t>
  </si>
  <si>
    <t>86 Years</t>
  </si>
  <si>
    <t>87 Years</t>
  </si>
  <si>
    <t>88 Years</t>
  </si>
  <si>
    <t>89 Years</t>
  </si>
  <si>
    <t>0-4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</si>
  <si>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</si>
  <si>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</si>
  <si>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</si>
  <si>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</si>
  <si>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</si>
  <si>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</si>
  <si>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</si>
  <si>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</si>
  <si>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</si>
  <si>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</si>
  <si>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</si>
  <si>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</si>
  <si>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</si>
  <si>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</si>
  <si>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</si>
  <si>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</si>
  <si>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</si>
  <si>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Under 15 Years</t>
  </si>
  <si>
    <t>Under 16 Years</t>
  </si>
  <si>
    <t>Under 18 Years</t>
  </si>
  <si>
    <t>Under 20 Years</t>
  </si>
  <si>
    <t>15-49 Years</t>
  </si>
  <si>
    <t>15-59 Years</t>
  </si>
  <si>
    <t>15-64 Years</t>
  </si>
  <si>
    <t>16 Years and Over</t>
  </si>
  <si>
    <t>18 Years and Over</t>
  </si>
  <si>
    <t>20 Years and Over</t>
  </si>
  <si>
    <t>60 Years and Over</t>
  </si>
  <si>
    <t>65 Years and Over</t>
  </si>
  <si>
    <t>75 Years and Over</t>
  </si>
  <si>
    <t>80 Years and over</t>
  </si>
  <si>
    <t>90 Years and over</t>
  </si>
  <si>
    <t>Median Age (Years)</t>
  </si>
  <si>
    <t>Total All Ages</t>
  </si>
  <si>
    <t>15 to 19 year olds</t>
  </si>
  <si>
    <t>All ages</t>
  </si>
  <si>
    <t>90 years +</t>
  </si>
  <si>
    <t>Age group - years</t>
  </si>
  <si>
    <t xml:space="preserve">Maori population estimates at 30th June </t>
  </si>
  <si>
    <t xml:space="preserve">Non-Maori population estimates at 30th June </t>
  </si>
  <si>
    <t>Under 5 years old</t>
  </si>
  <si>
    <t>3 and 4 year olds</t>
  </si>
  <si>
    <t>School age  (5 to 17)</t>
  </si>
  <si>
    <t>20 to 24 year olds</t>
  </si>
  <si>
    <t>Working age - (16 to 64)</t>
  </si>
  <si>
    <t>Over 65 years old</t>
  </si>
  <si>
    <t>Total population</t>
  </si>
  <si>
    <t>2013</t>
  </si>
  <si>
    <t>2014</t>
  </si>
  <si>
    <t>2015</t>
  </si>
  <si>
    <t>2016</t>
  </si>
  <si>
    <t>2017</t>
  </si>
  <si>
    <t>2018</t>
  </si>
  <si>
    <t xml:space="preserve">Year ending 30 June </t>
  </si>
  <si>
    <t>Under 17 years old</t>
  </si>
  <si>
    <t>Under 18 years old</t>
  </si>
  <si>
    <t xml:space="preserve">Maori </t>
  </si>
  <si>
    <t>Ratio - Maori to non-Maori</t>
  </si>
  <si>
    <t>Non-Maori children in State care</t>
  </si>
  <si>
    <t xml:space="preserve">Care rates  - per 1000 children </t>
  </si>
  <si>
    <t>Children in state care per 1,000 children</t>
  </si>
  <si>
    <t>Outcome 2018 Non-Maori</t>
  </si>
  <si>
    <t>Outcome 2018 Maori</t>
  </si>
  <si>
    <t>Outcome 2017 Maori</t>
  </si>
  <si>
    <t>Outcome 2017 Non-Maori</t>
  </si>
  <si>
    <t>Outcome 2013 Maori</t>
  </si>
  <si>
    <t>Outcome 2013 Non-Maori</t>
  </si>
  <si>
    <t xml:space="preserve">Maori women aged 15 to 19 years </t>
  </si>
  <si>
    <t>Total population aged 15 to 19 years</t>
  </si>
  <si>
    <t>Non-Maori population aged 15 to 19 years</t>
  </si>
  <si>
    <t>Data for 2013 to 2017 from Minsitry of Social Development's statitstics website at https://www.msd.govt.nz/about-msd-and-our-work/publications-resources/statistics/cyf/kids-in-care.html. 2018 data obtained from Ministry for Children through an Official Information Act request</t>
  </si>
  <si>
    <t>Aged 15-19 years</t>
  </si>
  <si>
    <t>NEET - Number</t>
  </si>
  <si>
    <t>NEET - rate</t>
  </si>
  <si>
    <t>Aged 20-25 years</t>
  </si>
  <si>
    <t>Aged 15-24 years</t>
  </si>
  <si>
    <t>EUROPEAN - PAKEHA</t>
  </si>
  <si>
    <t>MAORI</t>
  </si>
  <si>
    <t>TOTAL -ALL ETHNICITIES</t>
  </si>
  <si>
    <t>ASIANS</t>
  </si>
  <si>
    <t>PACIFIC</t>
  </si>
  <si>
    <t>NON-MAORI POPULATION</t>
  </si>
  <si>
    <t>Population</t>
  </si>
  <si>
    <t xml:space="preserve">Data from Statistics New Zealand's Infos database - Household Labour Force Survey </t>
  </si>
  <si>
    <t xml:space="preserve">Youth offending </t>
  </si>
  <si>
    <t>Total offences</t>
  </si>
  <si>
    <t xml:space="preserve">  Homicide and related offences</t>
  </si>
  <si>
    <t xml:space="preserve">  Acts intended to cause injury</t>
  </si>
  <si>
    <t xml:space="preserve">  Sexual assault and related offences</t>
  </si>
  <si>
    <t xml:space="preserve">  Dangerous or negligent acts endangering persons</t>
  </si>
  <si>
    <t xml:space="preserve">  Abduction, harassment and other offences against the person</t>
  </si>
  <si>
    <t xml:space="preserve">  Robbery, extortion and related offences</t>
  </si>
  <si>
    <t xml:space="preserve">  Unlawful entry with intent/burglary, break and enter</t>
  </si>
  <si>
    <t xml:space="preserve">  Theft and related offences</t>
  </si>
  <si>
    <t xml:space="preserve">  Fraud, deception and related offences</t>
  </si>
  <si>
    <t>Years ended 30 June</t>
  </si>
  <si>
    <t>Homicide etc</t>
  </si>
  <si>
    <t>Acts intended to cause injury</t>
  </si>
  <si>
    <t>Sexual offences</t>
  </si>
  <si>
    <t>Robbery</t>
  </si>
  <si>
    <t>All violent crime</t>
  </si>
  <si>
    <t>All offences</t>
  </si>
  <si>
    <t>..</t>
  </si>
  <si>
    <t xml:space="preserve">  Illicit drug offences</t>
  </si>
  <si>
    <t xml:space="preserve">  Prohibited and regulated weapons and explosives offences</t>
  </si>
  <si>
    <t xml:space="preserve">  Property damage and environmental pollution</t>
  </si>
  <si>
    <t xml:space="preserve">  Public order offences</t>
  </si>
  <si>
    <t xml:space="preserve">  Traffic and vehicle regulatory offences</t>
  </si>
  <si>
    <t xml:space="preserve">  Offences against justice procedures, government security and government operations</t>
  </si>
  <si>
    <t xml:space="preserve">  Miscellaneous offences</t>
  </si>
  <si>
    <t>Traffic offences &amp; regulatory offences</t>
  </si>
  <si>
    <t>Year ending 30 June</t>
  </si>
  <si>
    <t>Data from Statistics New Zealand's NZStat database  - Children and young people charged in court - most serious offence</t>
  </si>
  <si>
    <t>TOTAL POPULATION</t>
  </si>
  <si>
    <t>NON-MAORI</t>
  </si>
  <si>
    <t>Violent offences</t>
  </si>
  <si>
    <t>12 to 16 year olds</t>
  </si>
  <si>
    <t>Population aged 12 to 16 years old</t>
  </si>
  <si>
    <t>Violent offending rate - per 1000</t>
  </si>
  <si>
    <t>Overall offending rate - per 1000</t>
  </si>
  <si>
    <t>Overall offending rate by 12 to 16 year olds - per 1000 population</t>
  </si>
  <si>
    <t>Total sentences</t>
  </si>
  <si>
    <t xml:space="preserve">  Imprisonment sentences</t>
  </si>
  <si>
    <t xml:space="preserve">  Community sentences</t>
  </si>
  <si>
    <t xml:space="preserve">  Monetary</t>
  </si>
  <si>
    <t xml:space="preserve">  Other</t>
  </si>
  <si>
    <t xml:space="preserve">  No sentence recorded</t>
  </si>
  <si>
    <t>Imprisonment sentences</t>
  </si>
  <si>
    <t xml:space="preserve">Imprisonment as % of all sentences </t>
  </si>
  <si>
    <t xml:space="preserve">15 years and over </t>
  </si>
  <si>
    <t>Maori as share of over 15's population</t>
  </si>
  <si>
    <t>Not available</t>
  </si>
  <si>
    <t>Quarter</t>
  </si>
  <si>
    <t>Priority waiting list</t>
  </si>
  <si>
    <t>Ethnicity data is based on self-identifcation and voluntary disclosure by applicants.  This ethnic grouping does not align with those of Statistics New Zealand</t>
  </si>
  <si>
    <t>Number Maori (based on %)</t>
  </si>
  <si>
    <t xml:space="preserve">Number Maori (reported) </t>
  </si>
  <si>
    <t xml:space="preserve">Proportion Maori (reported) </t>
  </si>
  <si>
    <r>
      <t xml:space="preserve">Figures in italics are estimates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reported figures</t>
    </r>
  </si>
  <si>
    <t>NOTES</t>
  </si>
  <si>
    <t>ESTIMATE OF NUMBER OF MAORI HOUSEHOLDS</t>
  </si>
  <si>
    <t>Total population at 30 June</t>
  </si>
  <si>
    <t>Total households at 30 June</t>
  </si>
  <si>
    <t>Total Maori population at 30 June</t>
  </si>
  <si>
    <t>Average household size total population</t>
  </si>
  <si>
    <t>Number of Maori households - estimate</t>
  </si>
  <si>
    <t>Number of Maori households - rounded</t>
  </si>
  <si>
    <t>Number of Non-Maori households</t>
  </si>
  <si>
    <t>Maori occupancy rate - PPH (Census)</t>
  </si>
  <si>
    <t>Overall occupancy rate - PPH (Census)</t>
  </si>
  <si>
    <t>Proportion Maori (based on #)</t>
  </si>
  <si>
    <t>Waiting list households per 1000 households  - Maori</t>
  </si>
  <si>
    <t>Waiting list households per 1000 households  - non-Maori</t>
  </si>
  <si>
    <t>Demand for social housing</t>
  </si>
  <si>
    <t>Proportion of adult population as hazardous drinkers</t>
  </si>
  <si>
    <t>Unemployment rate</t>
  </si>
  <si>
    <t>June year</t>
  </si>
  <si>
    <t>Maori population aged over 18</t>
  </si>
  <si>
    <t xml:space="preserve">Total population aged over 18 </t>
  </si>
  <si>
    <t xml:space="preserve">Non-Maori population aged over 18 </t>
  </si>
  <si>
    <t>Conviction rate per 1000 people</t>
  </si>
  <si>
    <t>Illicit drug offending</t>
  </si>
  <si>
    <t>People convicted of illicit drug offences per 1000 people</t>
  </si>
  <si>
    <t>Student achievement</t>
  </si>
  <si>
    <t>Proportion of school leavers leaving with less than Level 1 NCEA</t>
  </si>
  <si>
    <t>Imprisonment rate</t>
  </si>
  <si>
    <t>Reimprisoned within 24 months of release</t>
  </si>
  <si>
    <t xml:space="preserve">Proportion of adults in lowest three income deciles </t>
  </si>
  <si>
    <t>Under $900</t>
  </si>
  <si>
    <t>$900 to $12,799</t>
  </si>
  <si>
    <t>$19,000 to $25,699</t>
  </si>
  <si>
    <t>$25,700 to $35,999</t>
  </si>
  <si>
    <t>$36,000 to $45,599</t>
  </si>
  <si>
    <t>$45,600 to $56,299</t>
  </si>
  <si>
    <t>$56,300 to $69,999</t>
  </si>
  <si>
    <t>$70,000 to $94.099</t>
  </si>
  <si>
    <t>Over $94,100</t>
  </si>
  <si>
    <t>Proportion of adult population in bottom three income deciles</t>
  </si>
  <si>
    <t xml:space="preserve">Total </t>
  </si>
  <si>
    <t>Student engagement</t>
  </si>
  <si>
    <t>Source:  Statistics New Zealand  Abortion and Births databases</t>
  </si>
  <si>
    <t>Live births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</si>
  <si>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</si>
  <si>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</si>
  <si>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</si>
  <si>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</si>
  <si>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</si>
  <si>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</si>
  <si>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</si>
  <si>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</si>
  <si>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</si>
  <si>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</si>
  <si>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</si>
  <si>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</si>
  <si>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</si>
  <si>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</si>
  <si>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</si>
  <si>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15 year olds</t>
  </si>
  <si>
    <t>16 year olds</t>
  </si>
  <si>
    <t>17 year olds</t>
  </si>
  <si>
    <t>18 year olds</t>
  </si>
  <si>
    <t>19 year olds</t>
  </si>
  <si>
    <t>Total - 15 to 19 year olds</t>
  </si>
  <si>
    <t>December years</t>
  </si>
  <si>
    <t>Abortions all ages for Maori women</t>
  </si>
  <si>
    <t xml:space="preserve">Abortions for under 20's - Maori </t>
  </si>
  <si>
    <t>Live births all ages to Maori women</t>
  </si>
  <si>
    <t>Liver births to under 20s - Maori</t>
  </si>
  <si>
    <t>Live births under 15's Maori</t>
  </si>
  <si>
    <t>Live births 15-19 - Maori</t>
  </si>
  <si>
    <t>Total pregnancies - all ages Maori</t>
  </si>
  <si>
    <t xml:space="preserve">Total pregnancies - under 20's Maori </t>
  </si>
  <si>
    <t>Abortion rates  - all aged Maori</t>
  </si>
  <si>
    <t>Abortion rates - under 20's Maori</t>
  </si>
  <si>
    <t>Live births - all ages</t>
  </si>
  <si>
    <t>Live births - 15-19's</t>
  </si>
  <si>
    <t>Live births - Under 15's</t>
  </si>
  <si>
    <t>Abortions - all ages</t>
  </si>
  <si>
    <t>Abortions - 15-19's</t>
  </si>
  <si>
    <t>Abortions - under 15's</t>
  </si>
  <si>
    <t>Total pregnancies - all ages</t>
  </si>
  <si>
    <t>Total pregnancis  - 15-19's</t>
  </si>
  <si>
    <t>Total pregnancies - under 15's</t>
  </si>
  <si>
    <t>Total pregnancies - under 20's</t>
  </si>
  <si>
    <t>Abortion rates - all ages</t>
  </si>
  <si>
    <t>Abortion rates - 15-19's</t>
  </si>
  <si>
    <t>Abortion rates - under 15's</t>
  </si>
  <si>
    <t>Abortion rates - under 20's</t>
  </si>
  <si>
    <t>Under 15s abortion as % of under 20's abortions</t>
  </si>
  <si>
    <t xml:space="preserve">Estimate of 15-19's abortions - Maori </t>
  </si>
  <si>
    <t xml:space="preserve">Estimate of 15-19's pregnancies - Maori </t>
  </si>
  <si>
    <t>Estimates of pregnancy rates</t>
  </si>
  <si>
    <t>Maori population</t>
  </si>
  <si>
    <t>Pregnancy rate - 15-19 year olds - non-Maori population</t>
  </si>
  <si>
    <t>Estimates of abortion rates</t>
  </si>
  <si>
    <t>Pregnancies - 15-19's - total population</t>
  </si>
  <si>
    <t>Pregnancies - 15-19's - Maori population</t>
  </si>
  <si>
    <t>Pregnancies - 15-19's - non-Maori population</t>
  </si>
  <si>
    <t>Abortions - 15-19's - total population</t>
  </si>
  <si>
    <t>Abortions - 15-19's - Maori population</t>
  </si>
  <si>
    <t>Abortions - 15-19's - non-Maori population</t>
  </si>
  <si>
    <t>Abortion rate - 15-19's - total population</t>
  </si>
  <si>
    <t>Abortion rate - 15-19's - Maori population</t>
  </si>
  <si>
    <t>Abortion rate - 15-19's - non-Maori population</t>
  </si>
  <si>
    <t>Estimates of Maori  female population</t>
  </si>
  <si>
    <t>At 30 June</t>
  </si>
  <si>
    <t>Estimates of total  female population</t>
  </si>
  <si>
    <t>Maori births as % of all births</t>
  </si>
  <si>
    <t>Maori 15-19 births as % of all 15-19 births</t>
  </si>
  <si>
    <t>Average prison population</t>
  </si>
  <si>
    <t>Year ending June</t>
  </si>
  <si>
    <t>Proportion of prisoners who are Maori (at 31 Dec )</t>
  </si>
  <si>
    <t>Average Maori prison population (4Q average)</t>
  </si>
  <si>
    <t>Maori prison population (rounded)</t>
  </si>
  <si>
    <t>Imprisonment rates (prisoners per 100,000 population)</t>
  </si>
  <si>
    <t>Ratio of Maori to non-Maori</t>
  </si>
  <si>
    <t>Statistics New Zealand population estimates of mean for year ending June</t>
  </si>
  <si>
    <t>Maori population (mean for year)</t>
  </si>
  <si>
    <t>Total population (mean for year)</t>
  </si>
  <si>
    <t>Maori population at 30 June</t>
  </si>
  <si>
    <t>SOURCE: Department of Corrections Annual Reports</t>
  </si>
  <si>
    <t>Change 2017-18</t>
  </si>
  <si>
    <t>Change 2013-18</t>
  </si>
  <si>
    <t>TOTAL PRISON POPULATION</t>
  </si>
  <si>
    <t>12 month reimprisonment rate</t>
  </si>
  <si>
    <t>12 month prison to reconviction</t>
  </si>
  <si>
    <t>24 month reimprisonment rate</t>
  </si>
  <si>
    <t>24 month prison to reconviction</t>
  </si>
  <si>
    <t>MAORI PRISON POPULATION</t>
  </si>
  <si>
    <t>Average Weekly Earnings</t>
  </si>
  <si>
    <t>Median Weekly Earnings</t>
  </si>
  <si>
    <t>Average Hourly Earnings</t>
  </si>
  <si>
    <t>Median Hourly Earnings</t>
  </si>
  <si>
    <t>Population  (000s)</t>
  </si>
  <si>
    <t>Population (000s)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</si>
  <si>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</si>
  <si>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</si>
  <si>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</si>
  <si>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</si>
  <si>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</si>
  <si>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</si>
  <si>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</si>
  <si>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</si>
  <si>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</si>
  <si>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</si>
  <si>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</si>
  <si>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</si>
  <si>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</si>
  <si>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</si>
  <si>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</si>
  <si>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</si>
  <si>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</si>
  <si>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</si>
  <si>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</si>
  <si>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</si>
  <si>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</si>
  <si>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</si>
  <si>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</si>
  <si>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</si>
  <si>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</si>
  <si>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</si>
  <si>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</si>
  <si>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</si>
  <si>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</si>
  <si>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</si>
  <si>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</si>
  <si>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</si>
  <si>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</si>
  <si>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</si>
  <si>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</si>
  <si>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</si>
  <si>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</si>
  <si>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</si>
  <si>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</si>
  <si>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</si>
  <si>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</si>
  <si>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</si>
  <si>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</si>
  <si>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Persons Employed in Labour Force</t>
  </si>
  <si>
    <t>Persons Unemployed in Labour Force</t>
  </si>
  <si>
    <t>Not in Labour Force</t>
  </si>
  <si>
    <t>Working Age Population</t>
  </si>
  <si>
    <t>Labour Force Participation Rate</t>
  </si>
  <si>
    <t>Unemployment Rate</t>
  </si>
  <si>
    <t>Employment Rate</t>
  </si>
  <si>
    <t>Total Labour Force</t>
  </si>
  <si>
    <t>MAORI POPULATION</t>
  </si>
  <si>
    <t>Number of stand-downs, by ethnic group (2000 to 2017)</t>
  </si>
  <si>
    <t>Age-standardised stand-down rates per 1,000 students, by ethnic group (2000 to 2017)</t>
  </si>
  <si>
    <t>Year</t>
  </si>
  <si>
    <t>Ethnicity</t>
  </si>
  <si>
    <t>European</t>
  </si>
  <si>
    <t>Pacific</t>
  </si>
  <si>
    <t>Other</t>
  </si>
  <si>
    <t>/Pākehā</t>
  </si>
  <si>
    <t>Maori- total</t>
  </si>
  <si>
    <t>All -total</t>
  </si>
  <si>
    <t>Maori Students</t>
  </si>
  <si>
    <t>Total students</t>
  </si>
  <si>
    <t>Maori Rate</t>
  </si>
  <si>
    <t>Non-Maori Rate</t>
  </si>
  <si>
    <t>Maori as % of total</t>
  </si>
  <si>
    <t>Non-Maori students</t>
  </si>
  <si>
    <t>Stand downs per 1000 students</t>
  </si>
  <si>
    <t>Youth unemployment</t>
  </si>
  <si>
    <t>Number of people imprisoned - per 100,000 population</t>
  </si>
  <si>
    <t>Labour Force Status by Total Resp Ethnic Group and Age Group (Annual-Dec)</t>
  </si>
  <si>
    <t>Labour Force Status by Sex by Age Group (Annual-Dec)</t>
  </si>
  <si>
    <t>Total Both Sexes</t>
  </si>
  <si>
    <t>Unemployment</t>
  </si>
  <si>
    <t xml:space="preserve">Official unemployment rate </t>
  </si>
  <si>
    <t>Labourforce (000s)</t>
  </si>
  <si>
    <t>Unemployed (000S)</t>
  </si>
  <si>
    <t>Recipient characteristic</t>
  </si>
  <si>
    <t>Dec-13</t>
  </si>
  <si>
    <t>Mar-14</t>
  </si>
  <si>
    <t>Jun-14</t>
  </si>
  <si>
    <t>Sep-14</t>
  </si>
  <si>
    <t>Dec-14</t>
  </si>
  <si>
    <t>Mar-15</t>
  </si>
  <si>
    <t>Jun-15</t>
  </si>
  <si>
    <t>Sep-15</t>
  </si>
  <si>
    <t>Dec-15</t>
  </si>
  <si>
    <t>Mar-16</t>
  </si>
  <si>
    <t>Jun-16</t>
  </si>
  <si>
    <t>Sep-16</t>
  </si>
  <si>
    <t>Dec-16</t>
  </si>
  <si>
    <t>Mar-17</t>
  </si>
  <si>
    <t>Jun-17</t>
  </si>
  <si>
    <t>Sep-17</t>
  </si>
  <si>
    <t>Dec-17</t>
  </si>
  <si>
    <t>Mar-18</t>
  </si>
  <si>
    <t>Jun-18</t>
  </si>
  <si>
    <t>Sep-18</t>
  </si>
  <si>
    <t>Dec-18</t>
  </si>
  <si>
    <t>Gender</t>
  </si>
  <si>
    <t>Ethnic Group</t>
  </si>
  <si>
    <t>NZ European</t>
  </si>
  <si>
    <t>Pacific peoples</t>
  </si>
  <si>
    <t>All other ethnicities</t>
  </si>
  <si>
    <t>Unspecified</t>
  </si>
  <si>
    <t>Age Group</t>
  </si>
  <si>
    <t>18-24 years</t>
  </si>
  <si>
    <t>25-39 years</t>
  </si>
  <si>
    <t>40-54 years</t>
  </si>
  <si>
    <t>55-64 years</t>
  </si>
  <si>
    <t>Continuous Duration</t>
  </si>
  <si>
    <t>One year or less</t>
  </si>
  <si>
    <t>More than one year</t>
  </si>
  <si>
    <t>Total All Main Benefits</t>
  </si>
  <si>
    <t>Maori Benefit Recipients</t>
  </si>
  <si>
    <t>Total Benefit Recipients</t>
  </si>
  <si>
    <t>Non-Maori Benefit Recipients</t>
  </si>
  <si>
    <t>18 to 64 years old</t>
  </si>
  <si>
    <t>Non-Maori population - 18 to 64 years old</t>
  </si>
  <si>
    <t>Total population - 18 to 64 years old</t>
  </si>
  <si>
    <t>Maori population - 18 to 64 year old</t>
  </si>
  <si>
    <t>ANNUAL AVERAGE</t>
  </si>
  <si>
    <t>At June</t>
  </si>
  <si>
    <t>RATES of BENEFITS RECEIPT</t>
  </si>
  <si>
    <t xml:space="preserve">Adults receiving a benefit as % of Population aged 18 to 64 </t>
  </si>
  <si>
    <t>HOUSEHOLD ECONOMIC SURVEY - 2018</t>
  </si>
  <si>
    <t>Average weekly personal income for those employed</t>
  </si>
  <si>
    <t>Year ending September</t>
  </si>
  <si>
    <t>Infant mortality rate per live 10,000 births</t>
  </si>
  <si>
    <t>Ratio Maori to non-Maori</t>
  </si>
  <si>
    <t>Non-Maori population</t>
  </si>
  <si>
    <t xml:space="preserve"> $600 to   $10,499 </t>
  </si>
  <si>
    <t xml:space="preserve"> $22,800 to   $31,299 </t>
  </si>
  <si>
    <t xml:space="preserve"> $31,300 to   $39,999 </t>
  </si>
  <si>
    <t xml:space="preserve"> $40,000 to   $49,999 </t>
  </si>
  <si>
    <t xml:space="preserve"> $50,000 to   $62,499 </t>
  </si>
  <si>
    <t xml:space="preserve"> $62,500 to   $81,999 </t>
  </si>
  <si>
    <t xml:space="preserve"> $82,000 +</t>
  </si>
  <si>
    <r>
      <t>Under $600</t>
    </r>
    <r>
      <rPr>
        <vertAlign val="superscript"/>
        <sz val="11"/>
        <rFont val="Calibri"/>
        <family val="2"/>
        <scheme val="minor"/>
      </rPr>
      <t>(3)</t>
    </r>
  </si>
  <si>
    <t>$12,800 to $18,999</t>
  </si>
  <si>
    <t>HOUSEHOLD ECONOMIC SURVEY - 2013</t>
  </si>
  <si>
    <t>HOUSEHOLD ECONOMIC SURVEY - 2017</t>
  </si>
  <si>
    <t>All income groups</t>
  </si>
  <si>
    <t>Under $1,800</t>
  </si>
  <si>
    <t>$1,800 to $13,199</t>
  </si>
  <si>
    <t>$13,200 to $19,799</t>
  </si>
  <si>
    <t>$19,800 to $26,399</t>
  </si>
  <si>
    <t>$26,400 to $36,599</t>
  </si>
  <si>
    <t>$46,300 to $56,999</t>
  </si>
  <si>
    <t>$36,600 to $46,299</t>
  </si>
  <si>
    <t>$57,000 to $72,499</t>
  </si>
  <si>
    <t>$73,000 to $98,699</t>
  </si>
  <si>
    <t>$98,700 +</t>
  </si>
  <si>
    <t xml:space="preserve"> $10,500 to $17,099 </t>
  </si>
  <si>
    <t xml:space="preserve"> $17,100 to $22,799 </t>
  </si>
  <si>
    <t xml:space="preserve">   </t>
  </si>
  <si>
    <t>Maori *</t>
  </si>
  <si>
    <t xml:space="preserve">* Statistics New Zealand notes that these estimates have a level sampling error of between 21 and 50 percent, inclusive and that care should be taken when interpreting  these estimates, as there will be less statistical reliability than </t>
  </si>
  <si>
    <t>TOTAL</t>
  </si>
  <si>
    <t>&lt; Level 1</t>
  </si>
  <si>
    <t>Level 1 or better</t>
  </si>
  <si>
    <t>SOURCE https://www.educationcounts.govt.nz/statistics/schooling/senior-student-attainment/school-leavers2/ncea-level-1-or-above-numbers</t>
  </si>
  <si>
    <t>% &lt; Level 1 - Maori</t>
  </si>
  <si>
    <t>% &lt; Level 1 - Non-Maori</t>
  </si>
  <si>
    <t>European/Pākehā</t>
  </si>
  <si>
    <t>Unknown</t>
  </si>
  <si>
    <t>Population estimates</t>
  </si>
  <si>
    <t>Proportion of under 5 year olds enrolled in ECE</t>
  </si>
  <si>
    <t>Infant deaths (&lt;1 year old) for every 10,000 live births</t>
  </si>
  <si>
    <t>Proportion of 15 to 24 year olds NEET</t>
  </si>
  <si>
    <t>Proportion of convicted 17 to 19 year olds who are imprisoned</t>
  </si>
  <si>
    <t>MAORI - NON-MAORI GAPS TABLE 2013 TO 2018</t>
  </si>
  <si>
    <t>Households on social housing waiting list per 1000 households</t>
  </si>
  <si>
    <t>ESTIMATES of LIVE BIRTHS &amp; ABORTIONS</t>
  </si>
  <si>
    <t xml:space="preserve">NCEA LEVEL 1 QUALIFICATIONS for SCHOOL LEAVERS </t>
  </si>
  <si>
    <t xml:space="preserve">ESTIMATES of INFANT MORTALITY RATES </t>
  </si>
  <si>
    <t>Infant deaths &lt; 1 year old</t>
  </si>
  <si>
    <t>SOURCE:  Statistics New Zealand Infoshare website a</t>
  </si>
  <si>
    <t>Source:  Statistics New Zealand   Births and Deaths databases at http://www.stats.govt.nz/infoshare/</t>
  </si>
  <si>
    <t>CHILDREN &amp; YOUTH ON OUT of HOME PLACEMENT by PRIMARY ETHNIC GROUP</t>
  </si>
  <si>
    <t>ENROLMENTS in EARLY CHILDHOOD EDUCATION</t>
  </si>
  <si>
    <t>Total enrolments</t>
  </si>
  <si>
    <t xml:space="preserve">Enrolment rates </t>
  </si>
  <si>
    <t>Student stand-downs - Totals</t>
  </si>
  <si>
    <t>STUDENT STAND-DOWNS</t>
  </si>
  <si>
    <t>SOURCE:  https://www.educationcounts.govt.nz/statistics/indicators/data/student-engagement-participation/stand-downs-suspensions-exclusions-expulsions</t>
  </si>
  <si>
    <t>OFFENDING BY CHILDREN AND YOUTH AGED 12 to 16 YEARS</t>
  </si>
  <si>
    <t>RECIPIENTS of WORKING AGE BENEFITS</t>
  </si>
  <si>
    <t>SOURCE:  Ministry of Social Development - Benefit Factsheets - available at https://www.msd.govt.nz/about-msd-and-our-work/publications-resources/statistics/benefit/index.html</t>
  </si>
  <si>
    <t>Benefit receipt by ethnicity</t>
  </si>
  <si>
    <t>Data from MSD Benefit Factsheets</t>
  </si>
  <si>
    <t>UNEMPLOYMENT DATA from STATISTICS NEW ZEALAND'S HOUSEHOLD LABOUR FORCE SURVEY</t>
  </si>
  <si>
    <t>SOURCE Ministry of Education website Education Counts in the ECE participation section which is available at website at https://www.educationcounts.govt.nz/statistics/early-childhood-education/participation</t>
  </si>
  <si>
    <t>Source:  Statistics New Zealand - Household Labour Force Survey</t>
  </si>
  <si>
    <t>Teenage pregnancies</t>
  </si>
  <si>
    <t>Source:  New Zealand Health Surveys - available at https://www.health.govt.nz/nz-health-statistics/national-collections-and-surveys/surveys/new-zealand-health-survey#2017-18</t>
  </si>
  <si>
    <t>Hazardous drinking</t>
  </si>
  <si>
    <t>CONVICTIONS for ILLICIT DRUG OFFENDING - 2009 to 2018</t>
  </si>
  <si>
    <t>Number of convictions</t>
  </si>
  <si>
    <t>18 years and over</t>
  </si>
  <si>
    <t>Estimates of average household size - Maori population</t>
  </si>
  <si>
    <t>SOCIAL HOUSING WAITING</t>
  </si>
  <si>
    <t>Source: Housing Quarterly Reports formerly published by Ministry of Social Development and now provided by Ministry of Housing and Urban Development. The most recent reports are available at https://www.hud.govt.nz/community-and-public-housing/follow-our-progress/.</t>
  </si>
  <si>
    <t>NON-MAORI PRISON POPULATION</t>
  </si>
  <si>
    <t>Proportion of prisoners who are Maori</t>
  </si>
  <si>
    <t>PRISONER RECIVIDISM RATES - 2009 to 2018</t>
  </si>
  <si>
    <t xml:space="preserve">Recividism </t>
  </si>
  <si>
    <t>POPULATION ESTIMATES - 2013 to 2018</t>
  </si>
  <si>
    <t>Source:  Statistics New Zealand National and Maori Population Estimates</t>
  </si>
  <si>
    <t>ESTIMATES of IMPRISONMENT RATES - 2003 to 2018</t>
  </si>
  <si>
    <t>Prison sentencing rates</t>
  </si>
  <si>
    <t>CONVICTIONS and SENTENCING of 17 to 19 YEARS OLDS</t>
  </si>
  <si>
    <t>15 TO 24 YEAR OLDS NOT in EMPLOYMENT EDUCTION or TRAINING (NEET)</t>
  </si>
  <si>
    <t>Source:  Statistics New Zealand - Quarterly Employment Survey</t>
  </si>
  <si>
    <t>Personal incomes</t>
  </si>
  <si>
    <t>AVERAGE INDIVIDUAL INCOMES FOR THOSE EMPLOYED - 2008 to 2018</t>
  </si>
  <si>
    <t>Income distribution</t>
  </si>
  <si>
    <t>DISTRIBUTION OF ADULT INCOMES - 2013 to 2018</t>
  </si>
  <si>
    <t>Source:  Statistics New Zealand - Household Economic Survey</t>
  </si>
  <si>
    <t>EMPLOYMENT &amp; LABOUR MARKET - 208 to 2018</t>
  </si>
  <si>
    <t>Source:Statistics New Zealand Infos database Justice datasets - available at http://nzdotstat.stats.govt.nz/wbos/Index.aspx?_ga=2.90631834.140022636.1550111724-1616466095.1502477398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</si>
</sst>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;[Red]\-&quot;$&quot;#,##0"/>
    <numFmt numFmtId="43" formatCode="_-* #,##0.00_-;\-* #,##0.00_-;_-* &quot;-&quot;??_-;_-@_-"/>
    <numFmt numFmtId="164" formatCode="0.0%"/>
    <numFmt numFmtId="165" formatCode="0.0"/>
    <numFmt numFmtId="166" formatCode="#,##0\ \ "/>
    <numFmt numFmtId="167" formatCode="#,##0.0"/>
    <numFmt numFmtId="168" formatCode="#,##0.0\ \ "/>
    <numFmt numFmtId="169" formatCode="&quot;$&quot;#,##0"/>
    <numFmt numFmtId="170" formatCode="###########0"/>
    <numFmt numFmtId="171" formatCode="#,###,###,###,###,###,###,##0"/>
  </numFmts>
  <fonts count="3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Mäo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 Mäori"/>
      <family val="2"/>
    </font>
    <font>
      <i/>
      <sz val="11"/>
      <name val="Calibri"/>
      <family val="2"/>
      <scheme val="minor"/>
    </font>
    <font>
      <sz val="11"/>
      <color rgb="FF000000"/>
      <name val="Arial"/>
      <family val="2"/>
    </font>
    <font>
      <sz val="9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Arial Mäori"/>
      <family val="2"/>
    </font>
    <font>
      <b/>
      <sz val="8"/>
      <name val="Arial Mäori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06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/>
    <xf numFmtId="165" fontId="0" fillId="0" borderId="0" xfId="0" applyNumberFormat="1" applyFont="1" applyAlignment="1">
      <alignment vertical="center"/>
    </xf>
    <xf numFmtId="165" fontId="0" fillId="0" borderId="0" xfId="0" applyNumberFormat="1" applyFont="1"/>
    <xf numFmtId="167" fontId="0" fillId="0" borderId="0" xfId="0" applyNumberFormat="1" applyFont="1"/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/>
    <xf numFmtId="0" fontId="3" fillId="0" borderId="3" xfId="0" applyFont="1" applyBorder="1" applyAlignment="1">
      <alignment horizontal="center"/>
    </xf>
    <xf numFmtId="166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168" fontId="3" fillId="0" borderId="4" xfId="0" applyNumberFormat="1" applyFont="1" applyBorder="1" applyAlignment="1">
      <alignment horizontal="right"/>
    </xf>
    <xf numFmtId="0" fontId="4" fillId="0" borderId="0" xfId="0" applyFont="1"/>
    <xf numFmtId="0" fontId="7" fillId="0" borderId="0" xfId="0" applyFont="1"/>
    <xf numFmtId="0" fontId="0" fillId="0" borderId="0" xfId="0" applyFont="1" applyFill="1" applyAlignment="1">
      <alignment horizontal="center" vertical="center" wrapText="1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0" fontId="0" fillId="0" borderId="0" xfId="0" applyFont="1" applyFill="1"/>
    <xf numFmtId="0" fontId="5" fillId="3" borderId="0" xfId="0" applyFont="1" applyFill="1"/>
    <xf numFmtId="49" fontId="5" fillId="3" borderId="0" xfId="0" applyNumberFormat="1" applyFont="1" applyFill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right"/>
    </xf>
    <xf numFmtId="166" fontId="3" fillId="0" borderId="4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vertical="center"/>
    </xf>
    <xf numFmtId="164" fontId="0" fillId="0" borderId="0" xfId="0" applyNumberFormat="1"/>
    <xf numFmtId="0" fontId="4" fillId="0" borderId="0" xfId="0" applyFont="1" applyAlignment="1"/>
    <xf numFmtId="0" fontId="3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17" fontId="0" fillId="0" borderId="1" xfId="0" applyNumberFormat="1" applyBorder="1" applyAlignment="1">
      <alignment horizontal="center"/>
    </xf>
    <xf numFmtId="9" fontId="0" fillId="0" borderId="0" xfId="0" applyNumberFormat="1"/>
    <xf numFmtId="9" fontId="8" fillId="0" borderId="0" xfId="0" applyNumberFormat="1" applyFont="1"/>
    <xf numFmtId="3" fontId="8" fillId="0" borderId="0" xfId="0" applyNumberFormat="1" applyFont="1"/>
    <xf numFmtId="0" fontId="0" fillId="0" borderId="0" xfId="0" applyFont="1" applyFill="1" applyBorder="1"/>
    <xf numFmtId="0" fontId="3" fillId="0" borderId="6" xfId="0" applyNumberFormat="1" applyFont="1" applyBorder="1" applyAlignment="1">
      <alignment horizontal="right"/>
    </xf>
    <xf numFmtId="0" fontId="0" fillId="0" borderId="1" xfId="0" applyFill="1" applyBorder="1"/>
    <xf numFmtId="166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0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vertical="center"/>
    </xf>
    <xf numFmtId="166" fontId="3" fillId="0" borderId="0" xfId="0" applyNumberFormat="1" applyFont="1" applyFill="1" applyBorder="1" applyAlignment="1">
      <alignment horizontal="right"/>
    </xf>
    <xf numFmtId="0" fontId="0" fillId="0" borderId="4" xfId="0" applyFont="1" applyFill="1" applyBorder="1"/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1" xfId="0" applyFont="1" applyFill="1" applyBorder="1"/>
    <xf numFmtId="3" fontId="3" fillId="0" borderId="6" xfId="0" applyNumberFormat="1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right" vertical="top"/>
    </xf>
    <xf numFmtId="165" fontId="11" fillId="0" borderId="0" xfId="1" applyNumberFormat="1" applyFont="1" applyBorder="1" applyAlignment="1">
      <alignment horizontal="right" vertical="top"/>
    </xf>
    <xf numFmtId="6" fontId="0" fillId="0" borderId="1" xfId="0" applyNumberFormat="1" applyFont="1" applyBorder="1" applyAlignment="1">
      <alignment horizontal="center"/>
    </xf>
    <xf numFmtId="0" fontId="0" fillId="0" borderId="4" xfId="0" applyFont="1" applyBorder="1"/>
    <xf numFmtId="165" fontId="0" fillId="0" borderId="4" xfId="0" applyNumberFormat="1" applyFont="1" applyBorder="1"/>
    <xf numFmtId="0" fontId="13" fillId="0" borderId="0" xfId="0" applyFont="1"/>
    <xf numFmtId="0" fontId="5" fillId="0" borderId="0" xfId="0" applyFont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 wrapText="1"/>
    </xf>
    <xf numFmtId="3" fontId="14" fillId="0" borderId="0" xfId="2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3" fontId="0" fillId="0" borderId="4" xfId="0" applyNumberFormat="1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15" fillId="0" borderId="9" xfId="0" applyFont="1" applyBorder="1"/>
    <xf numFmtId="0" fontId="3" fillId="0" borderId="10" xfId="0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3" fontId="0" fillId="0" borderId="0" xfId="3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0" fontId="11" fillId="0" borderId="0" xfId="0" applyFont="1"/>
    <xf numFmtId="0" fontId="3" fillId="0" borderId="11" xfId="0" applyFont="1" applyBorder="1"/>
    <xf numFmtId="0" fontId="3" fillId="0" borderId="0" xfId="0" applyFont="1"/>
    <xf numFmtId="166" fontId="3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13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16" fillId="0" borderId="2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9" fontId="0" fillId="0" borderId="0" xfId="0" applyNumberFormat="1" applyFont="1" applyAlignment="1">
      <alignment vertical="center" wrapText="1"/>
    </xf>
    <xf numFmtId="4" fontId="0" fillId="0" borderId="0" xfId="0" applyNumberFormat="1" applyFont="1"/>
    <xf numFmtId="49" fontId="0" fillId="0" borderId="0" xfId="0" applyNumberFormat="1" applyAlignment="1">
      <alignment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1" xfId="0" quotePrefix="1" applyNumberFormat="1" applyFont="1" applyFill="1" applyBorder="1" applyAlignment="1">
      <alignment horizontal="center" vertical="center"/>
    </xf>
    <xf numFmtId="3" fontId="0" fillId="0" borderId="4" xfId="0" applyNumberFormat="1" applyFont="1" applyBorder="1"/>
    <xf numFmtId="17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167" fontId="0" fillId="0" borderId="4" xfId="0" applyNumberFormat="1" applyFont="1" applyBorder="1" applyAlignment="1">
      <alignment horizontal="center"/>
    </xf>
    <xf numFmtId="0" fontId="19" fillId="0" borderId="0" xfId="1" applyFont="1" applyBorder="1" applyAlignment="1"/>
    <xf numFmtId="0" fontId="17" fillId="0" borderId="0" xfId="0" applyFont="1"/>
    <xf numFmtId="167" fontId="20" fillId="0" borderId="0" xfId="1" applyNumberFormat="1" applyFont="1" applyBorder="1" applyAlignment="1">
      <alignment vertical="center" wrapText="1"/>
    </xf>
    <xf numFmtId="167" fontId="3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 applyProtection="1">
      <alignment horizontal="center" wrapText="1"/>
    </xf>
    <xf numFmtId="0" fontId="0" fillId="0" borderId="1" xfId="0" applyFont="1" applyFill="1" applyBorder="1" applyAlignment="1">
      <alignment horizontal="center"/>
    </xf>
    <xf numFmtId="171" fontId="3" fillId="0" borderId="23" xfId="0" applyNumberFormat="1" applyFont="1" applyFill="1" applyBorder="1" applyAlignment="1">
      <alignment horizontal="right"/>
    </xf>
    <xf numFmtId="171" fontId="3" fillId="0" borderId="25" xfId="0" applyNumberFormat="1" applyFont="1" applyFill="1" applyBorder="1" applyAlignment="1">
      <alignment horizontal="right"/>
    </xf>
    <xf numFmtId="171" fontId="3" fillId="0" borderId="27" xfId="0" applyNumberFormat="1" applyFont="1" applyFill="1" applyBorder="1" applyAlignment="1">
      <alignment horizontal="right"/>
    </xf>
    <xf numFmtId="171" fontId="3" fillId="0" borderId="28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/>
    <xf numFmtId="0" fontId="22" fillId="0" borderId="0" xfId="0" applyFont="1"/>
    <xf numFmtId="0" fontId="23" fillId="0" borderId="0" xfId="0" applyFont="1"/>
    <xf numFmtId="0" fontId="0" fillId="0" borderId="4" xfId="0" applyFont="1" applyFill="1" applyBorder="1" applyAlignment="1">
      <alignment horizontal="left"/>
    </xf>
    <xf numFmtId="3" fontId="21" fillId="0" borderId="4" xfId="0" applyNumberFormat="1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1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/>
    <xf numFmtId="0" fontId="3" fillId="0" borderId="0" xfId="0" applyFont="1" applyBorder="1" applyAlignment="1">
      <alignment vertical="center"/>
    </xf>
    <xf numFmtId="9" fontId="3" fillId="0" borderId="0" xfId="0" applyNumberFormat="1" applyFont="1" applyAlignment="1">
      <alignment horizontal="center"/>
    </xf>
    <xf numFmtId="0" fontId="0" fillId="3" borderId="0" xfId="0" applyFont="1" applyFill="1"/>
    <xf numFmtId="0" fontId="4" fillId="3" borderId="0" xfId="0" applyFont="1" applyFill="1"/>
    <xf numFmtId="0" fontId="24" fillId="3" borderId="0" xfId="0" applyFont="1" applyFill="1"/>
    <xf numFmtId="0" fontId="0" fillId="3" borderId="1" xfId="0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3" fillId="3" borderId="0" xfId="0" applyNumberFormat="1" applyFont="1" applyFill="1" applyBorder="1" applyAlignment="1">
      <alignment horizontal="left" vertical="center"/>
    </xf>
    <xf numFmtId="3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left" vertical="center"/>
    </xf>
    <xf numFmtId="49" fontId="0" fillId="3" borderId="4" xfId="0" applyNumberFormat="1" applyFont="1" applyFill="1" applyBorder="1" applyAlignment="1">
      <alignment horizontal="left" vertical="center"/>
    </xf>
    <xf numFmtId="3" fontId="0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center" vertical="center"/>
    </xf>
    <xf numFmtId="3" fontId="0" fillId="3" borderId="0" xfId="0" applyNumberFormat="1" applyFont="1" applyFill="1" applyAlignment="1">
      <alignment horizontal="center"/>
    </xf>
    <xf numFmtId="3" fontId="0" fillId="3" borderId="0" xfId="0" applyNumberFormat="1" applyFont="1" applyFill="1"/>
    <xf numFmtId="165" fontId="0" fillId="3" borderId="0" xfId="0" applyNumberFormat="1" applyFont="1" applyFill="1" applyAlignment="1">
      <alignment horizontal="center"/>
    </xf>
    <xf numFmtId="0" fontId="0" fillId="3" borderId="4" xfId="0" applyFont="1" applyFill="1" applyBorder="1"/>
    <xf numFmtId="165" fontId="0" fillId="3" borderId="4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vertical="center"/>
    </xf>
    <xf numFmtId="0" fontId="11" fillId="0" borderId="0" xfId="0" applyFont="1" applyFill="1"/>
    <xf numFmtId="0" fontId="3" fillId="0" borderId="22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 vertical="center"/>
    </xf>
    <xf numFmtId="170" fontId="3" fillId="0" borderId="21" xfId="0" applyNumberFormat="1" applyFont="1" applyFill="1" applyBorder="1" applyAlignment="1">
      <alignment horizontal="center" vertical="top"/>
    </xf>
    <xf numFmtId="0" fontId="25" fillId="4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3" fontId="25" fillId="0" borderId="20" xfId="0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6" fillId="0" borderId="0" xfId="0" applyFont="1"/>
    <xf numFmtId="49" fontId="4" fillId="3" borderId="0" xfId="0" applyNumberFormat="1" applyFont="1" applyFill="1" applyBorder="1" applyAlignment="1">
      <alignment horizontal="left" vertical="top"/>
    </xf>
    <xf numFmtId="49" fontId="0" fillId="3" borderId="0" xfId="0" applyNumberFormat="1" applyFont="1" applyFill="1" applyBorder="1" applyAlignment="1">
      <alignment horizontal="left" vertical="top"/>
    </xf>
    <xf numFmtId="3" fontId="0" fillId="5" borderId="0" xfId="0" applyNumberFormat="1" applyFont="1" applyFill="1" applyBorder="1"/>
    <xf numFmtId="3" fontId="0" fillId="5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/>
    <xf numFmtId="49" fontId="0" fillId="3" borderId="4" xfId="0" applyNumberFormat="1" applyFont="1" applyFill="1" applyBorder="1" applyAlignment="1">
      <alignment horizontal="left" vertical="top"/>
    </xf>
    <xf numFmtId="3" fontId="0" fillId="5" borderId="4" xfId="0" applyNumberFormat="1" applyFont="1" applyFill="1" applyBorder="1" applyAlignment="1">
      <alignment horizontal="right"/>
    </xf>
    <xf numFmtId="3" fontId="0" fillId="5" borderId="4" xfId="0" applyNumberFormat="1" applyFont="1" applyFill="1" applyBorder="1"/>
    <xf numFmtId="0" fontId="0" fillId="3" borderId="1" xfId="0" applyNumberFormat="1" applyFont="1" applyFill="1" applyBorder="1" applyAlignment="1">
      <alignment horizontal="left"/>
    </xf>
    <xf numFmtId="0" fontId="27" fillId="0" borderId="0" xfId="4"/>
    <xf numFmtId="0" fontId="27" fillId="0" borderId="0" xfId="4" quotePrefix="1"/>
    <xf numFmtId="0" fontId="27" fillId="0" borderId="0" xfId="4" applyFill="1" applyBorder="1" applyAlignment="1">
      <alignment vertical="center" wrapText="1"/>
    </xf>
    <xf numFmtId="0" fontId="4" fillId="0" borderId="0" xfId="0" applyFont="1" applyFill="1" applyBorder="1"/>
    <xf numFmtId="3" fontId="3" fillId="0" borderId="29" xfId="0" applyNumberFormat="1" applyFont="1" applyFill="1" applyBorder="1" applyAlignment="1">
      <alignment horizontal="right"/>
    </xf>
    <xf numFmtId="165" fontId="0" fillId="0" borderId="4" xfId="0" applyNumberFormat="1" applyFont="1" applyBorder="1" applyAlignment="1">
      <alignment horizontal="center"/>
    </xf>
    <xf numFmtId="166" fontId="28" fillId="0" borderId="0" xfId="0" applyNumberFormat="1" applyFont="1" applyAlignment="1">
      <alignment horizontal="right"/>
    </xf>
    <xf numFmtId="0" fontId="27" fillId="0" borderId="4" xfId="4" applyBorder="1"/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164" fontId="0" fillId="0" borderId="0" xfId="0" applyNumberFormat="1" applyFont="1"/>
    <xf numFmtId="0" fontId="23" fillId="0" borderId="1" xfId="0" applyFont="1" applyBorder="1"/>
    <xf numFmtId="0" fontId="23" fillId="0" borderId="0" xfId="0" applyFont="1" applyBorder="1"/>
    <xf numFmtId="0" fontId="30" fillId="0" borderId="0" xfId="0" applyFont="1"/>
    <xf numFmtId="10" fontId="0" fillId="0" borderId="0" xfId="0" applyNumberFormat="1" applyFont="1" applyAlignment="1">
      <alignment horizontal="center"/>
    </xf>
    <xf numFmtId="3" fontId="0" fillId="0" borderId="13" xfId="2" applyNumberFormat="1" applyFont="1" applyBorder="1"/>
    <xf numFmtId="0" fontId="31" fillId="0" borderId="0" xfId="4" applyFont="1"/>
    <xf numFmtId="0" fontId="3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8" fillId="0" borderId="0" xfId="0" applyFont="1"/>
    <xf numFmtId="0" fontId="16" fillId="0" borderId="1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</cellXfs>
  <cellStyles count="5">
    <cellStyle name="Comma" xfId="2" builtinId="3"/>
    <cellStyle name="Hyperlink" xfId="4" builtinId="8"/>
    <cellStyle name="Normal" xfId="0" builtinId="0"/>
    <cellStyle name="Normal 10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276225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892165" y="5631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NZ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N%20Crime%20&amp;%20Punishmen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ctions graph"/>
      <sheetName val="Prosecutions"/>
      <sheetName val="Overall crime estimates"/>
      <sheetName val="Resolution rates"/>
      <sheetName val="Violent offending"/>
      <sheetName val="Family Violence"/>
      <sheetName val="Parole graph"/>
      <sheetName val="Parole"/>
      <sheetName val="Figure 8"/>
      <sheetName val="Figure 9"/>
      <sheetName val="Figure 10"/>
      <sheetName val="Figure 11"/>
      <sheetName val="Table 13"/>
      <sheetName val="Table 14"/>
      <sheetName val="Table 15"/>
      <sheetName val="Table 16"/>
      <sheetName val="Table 17"/>
      <sheetName val="Violent offence convictions gra"/>
      <sheetName val="Convictions"/>
      <sheetName val="Table 18"/>
      <sheetName val="Sentence by offence"/>
      <sheetName val="10 Year prisoner graph"/>
      <sheetName val="Imprisonment rates"/>
      <sheetName val="Quarterly prisoner numbers"/>
      <sheetName val="Monthly prisoner graph"/>
      <sheetName val="Monthly prisoner numbers"/>
      <sheetName val="Community Sentences"/>
      <sheetName val="Presentation graph"/>
      <sheetName val="Recidivism"/>
      <sheetName val="Per Prisaoner Spend Graph"/>
      <sheetName val="Prison expenditure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>
        <row r="33">
          <cell r="B33">
            <v>8658.75</v>
          </cell>
          <cell r="C33">
            <v>8558.75</v>
          </cell>
          <cell r="D33">
            <v>8573.5</v>
          </cell>
          <cell r="E33">
            <v>8447</v>
          </cell>
          <cell r="F33">
            <v>8724.25</v>
          </cell>
          <cell r="G33">
            <v>9216.75</v>
          </cell>
          <cell r="H33">
            <v>10001.75</v>
          </cell>
          <cell r="I33">
            <v>10486</v>
          </cell>
        </row>
        <row r="34">
          <cell r="B34">
            <v>4411.7540000000008</v>
          </cell>
          <cell r="C34">
            <v>4377.7970000000005</v>
          </cell>
          <cell r="D34">
            <v>4344.6487500000003</v>
          </cell>
          <cell r="E34">
            <v>4274.4302499999994</v>
          </cell>
          <cell r="F34">
            <v>4409.9955</v>
          </cell>
          <cell r="G34">
            <v>4686.8310000000001</v>
          </cell>
          <cell r="H34">
            <v>5076.0417500000003</v>
          </cell>
          <cell r="I34">
            <v>5287.37925</v>
          </cell>
        </row>
      </sheetData>
      <sheetData sheetId="24" refreshError="1"/>
      <sheetData sheetId="25"/>
      <sheetData sheetId="26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85" zoomScaleNormal="85" workbookViewId="0">
      <selection activeCell="B27" sqref="B26:B27"/>
    </sheetView>
  </sheetViews>
  <sheetFormatPr defaultRowHeight="14.4"/>
  <cols>
    <col min="1" max="1" width="39.6640625" customWidth="1"/>
    <col min="2" max="2" width="59.33203125" customWidth="1"/>
    <col min="3" max="8" width="15.77734375" customWidth="1"/>
    <col min="9" max="11" width="12.77734375" customWidth="1"/>
  </cols>
  <sheetData>
    <row r="1" spans="1:11" ht="18">
      <c r="A1" s="172" t="s">
        <v>577</v>
      </c>
    </row>
    <row r="2" spans="1:11" ht="18.600000000000001" thickBot="1">
      <c r="A2" s="172" t="s">
        <v>577</v>
      </c>
    </row>
    <row r="3" spans="1:11" s="8" customFormat="1" ht="28.8">
      <c r="A3" s="7" t="s">
        <v>20</v>
      </c>
      <c r="B3" s="7" t="s">
        <v>21</v>
      </c>
      <c r="C3" s="7" t="s">
        <v>195</v>
      </c>
      <c r="D3" s="7" t="s">
        <v>196</v>
      </c>
      <c r="E3" s="7" t="s">
        <v>193</v>
      </c>
      <c r="F3" s="7" t="s">
        <v>194</v>
      </c>
      <c r="G3" s="7" t="s">
        <v>192</v>
      </c>
      <c r="H3" s="7" t="s">
        <v>191</v>
      </c>
      <c r="I3" s="7" t="s">
        <v>22</v>
      </c>
      <c r="J3" s="7" t="s">
        <v>23</v>
      </c>
      <c r="K3" s="7" t="s">
        <v>24</v>
      </c>
    </row>
    <row r="4" spans="1:11" ht="19.95" customHeight="1">
      <c r="A4" s="247" t="s">
        <v>600</v>
      </c>
      <c r="B4" t="s">
        <v>27</v>
      </c>
      <c r="C4" s="6">
        <f>+'Teenage pregnancies'!Q40</f>
        <v>69.629254439126257</v>
      </c>
      <c r="D4" s="114">
        <f>+'Teenage pregnancies'!Q41</f>
        <v>25.539328402258878</v>
      </c>
      <c r="E4" s="6">
        <f>+'Teenage pregnancies'!U40</f>
        <v>51.772998639200715</v>
      </c>
      <c r="F4" s="114">
        <f>+'Teenage pregnancies'!U41</f>
        <v>16.178566950460993</v>
      </c>
      <c r="G4" s="46" t="s">
        <v>261</v>
      </c>
      <c r="H4" s="46" t="s">
        <v>261</v>
      </c>
      <c r="I4" s="2">
        <f t="shared" ref="I4:I18" si="0">+C4/D4</f>
        <v>2.7263541680668375</v>
      </c>
      <c r="J4" s="2">
        <f t="shared" ref="J4:J15" si="1">+E4/F4</f>
        <v>3.200097931895352</v>
      </c>
      <c r="K4" t="s">
        <v>261</v>
      </c>
    </row>
    <row r="5" spans="1:11" ht="19.95" customHeight="1">
      <c r="A5" s="246" t="s">
        <v>25</v>
      </c>
      <c r="B5" t="s">
        <v>574</v>
      </c>
      <c r="C5" s="114">
        <f>+'Infant mortality'!D19</f>
        <v>46.561604584527224</v>
      </c>
      <c r="D5" s="114">
        <f>+'Infant mortality'!D63</f>
        <v>41.264512519233456</v>
      </c>
      <c r="E5" s="114">
        <f>+'Infant mortality'!D23</f>
        <v>55.076188727740039</v>
      </c>
      <c r="F5" s="114">
        <f>+'Infant mortality'!D67</f>
        <v>29.179417835029533</v>
      </c>
      <c r="G5" s="114">
        <f>+'Infant mortality'!D24</f>
        <v>40.30844724851034</v>
      </c>
      <c r="H5" s="114">
        <f>+'Infant mortality'!D68</f>
        <v>34.823395636415327</v>
      </c>
      <c r="I5" s="2">
        <f t="shared" si="0"/>
        <v>1.1283691904230004</v>
      </c>
      <c r="J5" s="2">
        <f t="shared" si="1"/>
        <v>1.8875012873499399</v>
      </c>
      <c r="K5" s="2">
        <f>+G5/H5</f>
        <v>1.1575105331301814</v>
      </c>
    </row>
    <row r="6" spans="1:11" ht="19.95" customHeight="1">
      <c r="A6" s="246" t="s">
        <v>36</v>
      </c>
      <c r="B6" t="s">
        <v>190</v>
      </c>
      <c r="C6" s="2">
        <f>+'Children in state care'!B18</f>
        <v>10.365527261604344</v>
      </c>
      <c r="D6" s="2">
        <f>+'Children in state care'!B19</f>
        <v>2.9177856484905096</v>
      </c>
      <c r="E6" s="2">
        <f>+'Children in state care'!F18</f>
        <v>13.162719347476333</v>
      </c>
      <c r="F6" s="2">
        <f>+'Children in state care'!F19</f>
        <v>2.7779187173372573</v>
      </c>
      <c r="G6" s="2">
        <f>+'Children in state care'!G18</f>
        <v>13.114059853190289</v>
      </c>
      <c r="H6" s="2">
        <f>+'Children in state care'!G19</f>
        <v>3.135876127565878</v>
      </c>
      <c r="I6" s="2">
        <f t="shared" si="0"/>
        <v>3.5525321289337537</v>
      </c>
      <c r="J6" s="2">
        <f t="shared" si="1"/>
        <v>4.7383385501262287</v>
      </c>
      <c r="K6" s="2">
        <f>+G6/H6</f>
        <v>4.1819444773061401</v>
      </c>
    </row>
    <row r="7" spans="1:11" ht="19.95" customHeight="1">
      <c r="A7" s="246" t="s">
        <v>37</v>
      </c>
      <c r="B7" t="s">
        <v>573</v>
      </c>
      <c r="C7" s="1">
        <f>+'ECE enrolment'!O22</f>
        <v>0.53025940028557828</v>
      </c>
      <c r="D7" s="1">
        <f>+'ECE enrolment'!O23</f>
        <v>0.68620387028829699</v>
      </c>
      <c r="E7" s="1">
        <f>+'ECE enrolment'!S22</f>
        <v>0.5731580222976248</v>
      </c>
      <c r="F7" s="1">
        <f>+'ECE enrolment'!S23</f>
        <v>0.69576210507473368</v>
      </c>
      <c r="G7" s="1">
        <f>+'ECE enrolment'!T22</f>
        <v>0.57313900264996387</v>
      </c>
      <c r="H7" s="1">
        <f>+'ECE enrolment'!T23</f>
        <v>0.68462123584947876</v>
      </c>
      <c r="I7" s="2">
        <f t="shared" si="0"/>
        <v>0.77274323746206608</v>
      </c>
      <c r="J7" s="2">
        <f t="shared" si="1"/>
        <v>0.82378447764995821</v>
      </c>
      <c r="K7" s="2">
        <f>+G7/H7</f>
        <v>0.83716217470060272</v>
      </c>
    </row>
    <row r="8" spans="1:11" ht="19.95" customHeight="1">
      <c r="A8" s="246" t="s">
        <v>309</v>
      </c>
      <c r="B8" t="s">
        <v>473</v>
      </c>
      <c r="C8" s="46">
        <f>+'Student engagement'!H18</f>
        <v>38</v>
      </c>
      <c r="D8" s="114">
        <f>+'Student engagement'!I18</f>
        <v>15.916030840574129</v>
      </c>
      <c r="E8" s="114">
        <f>+'Student engagement'!H22</f>
        <v>40.9</v>
      </c>
      <c r="F8" s="114">
        <f>+'Student engagement'!I22</f>
        <v>17.722866630615076</v>
      </c>
      <c r="G8" s="46" t="s">
        <v>261</v>
      </c>
      <c r="H8" s="46" t="s">
        <v>261</v>
      </c>
      <c r="I8" s="2">
        <f t="shared" si="0"/>
        <v>2.3875299300833253</v>
      </c>
      <c r="J8" s="2">
        <f t="shared" si="1"/>
        <v>2.3077530769964696</v>
      </c>
      <c r="K8" t="s">
        <v>261</v>
      </c>
    </row>
    <row r="9" spans="1:11" ht="19.95" customHeight="1">
      <c r="A9" s="246" t="s">
        <v>293</v>
      </c>
      <c r="B9" t="s">
        <v>294</v>
      </c>
      <c r="C9" s="1">
        <f>+'Student achievement'!I11</f>
        <v>0.28641146865944794</v>
      </c>
      <c r="D9" s="1">
        <f>+'Student achievement'!J11</f>
        <v>0.1049869834038399</v>
      </c>
      <c r="E9" s="1">
        <f>+'Student achievement'!I15</f>
        <v>0.19079590639462876</v>
      </c>
      <c r="F9" s="1">
        <f>+'Student achievement'!J15</f>
        <v>7.646728622216678E-2</v>
      </c>
      <c r="G9" s="46" t="s">
        <v>261</v>
      </c>
      <c r="H9" s="46" t="s">
        <v>261</v>
      </c>
      <c r="I9" s="2">
        <f t="shared" si="0"/>
        <v>2.7280664647515955</v>
      </c>
      <c r="J9" s="2">
        <f t="shared" si="1"/>
        <v>2.4951311315049618</v>
      </c>
      <c r="K9" t="s">
        <v>261</v>
      </c>
    </row>
    <row r="10" spans="1:11" ht="19.95" customHeight="1">
      <c r="A10" s="246" t="s">
        <v>214</v>
      </c>
      <c r="B10" t="s">
        <v>250</v>
      </c>
      <c r="C10" s="2">
        <f>+'Youth offending'!J9</f>
        <v>21.277478224802987</v>
      </c>
      <c r="D10" s="2">
        <f>+'Youth offending'!R9</f>
        <v>5.1442534402194884</v>
      </c>
      <c r="E10" s="2">
        <f>+'Youth offending'!N9</f>
        <v>18.053777208706784</v>
      </c>
      <c r="F10" s="2">
        <f>+'Youth offending'!V9</f>
        <v>3.2158263976643866</v>
      </c>
      <c r="G10" s="2">
        <f>+'Youth offending'!O9</f>
        <v>16.340425531914892</v>
      </c>
      <c r="H10" s="2">
        <f>+'Youth offending'!W9</f>
        <v>2.7487081505927309</v>
      </c>
      <c r="I10" s="2">
        <f t="shared" si="0"/>
        <v>4.1361644545831604</v>
      </c>
      <c r="J10" s="2">
        <f t="shared" si="1"/>
        <v>5.6140397447508388</v>
      </c>
      <c r="K10" s="2">
        <f t="shared" ref="K10:K15" si="2">+G10/H10</f>
        <v>5.9447655540990212</v>
      </c>
    </row>
    <row r="11" spans="1:11" ht="19.95" customHeight="1">
      <c r="A11" s="246" t="s">
        <v>26</v>
      </c>
      <c r="B11" t="s">
        <v>530</v>
      </c>
      <c r="C11" s="1">
        <f>+'Welfare support'!B13</f>
        <v>0.27736320370224293</v>
      </c>
      <c r="D11" s="1">
        <f>+'Welfare support'!B14</f>
        <v>8.8039233697486535E-2</v>
      </c>
      <c r="E11" s="1">
        <f>+'Welfare support'!F13</f>
        <v>0.24520563089622641</v>
      </c>
      <c r="F11" s="1">
        <f>+'Welfare support'!F14</f>
        <v>7.0995930963988055E-2</v>
      </c>
      <c r="G11" s="1">
        <f>+'Welfare support'!G13</f>
        <v>0.24722531058152464</v>
      </c>
      <c r="H11" s="1">
        <f>+'Welfare support'!G14</f>
        <v>6.9828266763197214E-2</v>
      </c>
      <c r="I11" s="2">
        <f t="shared" si="0"/>
        <v>3.1504499988641026</v>
      </c>
      <c r="J11" s="2">
        <f t="shared" si="1"/>
        <v>3.453798373608262</v>
      </c>
      <c r="K11" s="2">
        <f t="shared" si="2"/>
        <v>3.5404761143494974</v>
      </c>
    </row>
    <row r="12" spans="1:11" ht="19.95" customHeight="1">
      <c r="A12" s="246" t="s">
        <v>479</v>
      </c>
      <c r="B12" t="s">
        <v>480</v>
      </c>
      <c r="C12" s="1">
        <f>+Unemployment!D10</f>
        <v>0.12482993197278913</v>
      </c>
      <c r="D12" s="1">
        <f>+Unemployment!D24</f>
        <v>4.8088540911507417E-2</v>
      </c>
      <c r="E12" s="1">
        <f>+Unemployment!D14</f>
        <v>0.1009629413481179</v>
      </c>
      <c r="F12" s="1">
        <f>+Unemployment!D28</f>
        <v>3.9117309409413666E-2</v>
      </c>
      <c r="G12" s="1">
        <f>+Unemployment!D15</f>
        <v>8.9131684876365719E-2</v>
      </c>
      <c r="H12" s="1">
        <f>+Unemployment!D29</f>
        <v>3.6325852036575228E-2</v>
      </c>
      <c r="I12" s="2">
        <f t="shared" si="0"/>
        <v>2.5958352989436984</v>
      </c>
      <c r="J12" s="2">
        <f t="shared" si="1"/>
        <v>2.5810298017025923</v>
      </c>
      <c r="K12" s="2">
        <f t="shared" si="2"/>
        <v>2.4536708674203194</v>
      </c>
    </row>
    <row r="13" spans="1:11" ht="19.95" customHeight="1">
      <c r="A13" s="246" t="s">
        <v>474</v>
      </c>
      <c r="B13" t="s">
        <v>575</v>
      </c>
      <c r="C13" s="1">
        <f>+'Youth unemployment'!I6</f>
        <v>0.22857142857142856</v>
      </c>
      <c r="D13" s="1">
        <f>+'Youth unemployment'!I56</f>
        <v>9.1547881951415389E-2</v>
      </c>
      <c r="E13" s="1">
        <f>+'Youth unemployment'!I10</f>
        <v>0.18652849740932645</v>
      </c>
      <c r="F13" s="1">
        <f>+'Youth unemployment'!I60</f>
        <v>0.10014919806042523</v>
      </c>
      <c r="G13" s="1">
        <f>+'Youth unemployment'!I11</f>
        <v>0.18559762435040833</v>
      </c>
      <c r="H13" s="1">
        <f>+'Youth unemployment'!I61</f>
        <v>0.10242085661080075</v>
      </c>
      <c r="I13" s="2">
        <f t="shared" si="0"/>
        <v>2.4967418546365909</v>
      </c>
      <c r="J13" s="2">
        <f t="shared" si="1"/>
        <v>1.8625061510406113</v>
      </c>
      <c r="K13" s="2">
        <f t="shared" si="2"/>
        <v>1.8121077141121686</v>
      </c>
    </row>
    <row r="14" spans="1:11" ht="19.95" customHeight="1">
      <c r="A14" s="246" t="s">
        <v>620</v>
      </c>
      <c r="B14" t="s">
        <v>532</v>
      </c>
      <c r="C14" s="150">
        <f>+'Personal Incomes'!H10</f>
        <v>837</v>
      </c>
      <c r="D14" s="150">
        <f>+'Personal Incomes'!N10</f>
        <v>981.53171191948843</v>
      </c>
      <c r="E14" s="150">
        <f>+'Personal Incomes'!H14</f>
        <v>985</v>
      </c>
      <c r="F14" s="150">
        <f>+'Personal Incomes'!N14</f>
        <v>1135.582217412868</v>
      </c>
      <c r="G14" s="150">
        <f>+'Personal Incomes'!H15</f>
        <v>994</v>
      </c>
      <c r="H14" s="150">
        <f>+'Personal Incomes'!N15</f>
        <v>1192.297331639136</v>
      </c>
      <c r="I14" s="2">
        <f t="shared" si="0"/>
        <v>0.85274881069625197</v>
      </c>
      <c r="J14" s="2">
        <f t="shared" si="1"/>
        <v>0.8673964640306443</v>
      </c>
      <c r="K14" s="2">
        <f t="shared" si="2"/>
        <v>0.83368466373524253</v>
      </c>
    </row>
    <row r="15" spans="1:11" ht="19.95" customHeight="1">
      <c r="A15" s="246" t="s">
        <v>622</v>
      </c>
      <c r="B15" t="s">
        <v>297</v>
      </c>
      <c r="C15" s="118">
        <f>+'Income distribution'!B5</f>
        <v>0.35756207674943563</v>
      </c>
      <c r="D15" s="118">
        <f>+'Income distribution'!B6</f>
        <v>0.29305006587615284</v>
      </c>
      <c r="E15" s="118">
        <f>+'Income distribution'!C5</f>
        <v>0.34833333333333333</v>
      </c>
      <c r="F15" s="118">
        <f>+'Income distribution'!C6</f>
        <v>0.29321177775040036</v>
      </c>
      <c r="G15" s="118">
        <f>+'Income distribution'!D5</f>
        <v>0.33872950819672132</v>
      </c>
      <c r="H15" s="118">
        <f>+'Income distribution'!D6</f>
        <v>0.29354731865948025</v>
      </c>
      <c r="I15" s="122">
        <f t="shared" si="0"/>
        <v>1.2201398954830691</v>
      </c>
      <c r="J15" s="122">
        <f t="shared" si="1"/>
        <v>1.1879922969187677</v>
      </c>
      <c r="K15" s="122">
        <f t="shared" si="2"/>
        <v>1.1539179091928724</v>
      </c>
    </row>
    <row r="16" spans="1:11" ht="19.95" customHeight="1">
      <c r="A16" s="246" t="s">
        <v>616</v>
      </c>
      <c r="B16" t="s">
        <v>576</v>
      </c>
      <c r="C16" s="118">
        <f>+'Prison sentencing'!B11</f>
        <v>0.12346263008514664</v>
      </c>
      <c r="D16" s="118">
        <f>+'Prison sentencing'!B12</f>
        <v>5.0989223097957212E-2</v>
      </c>
      <c r="E16" s="118">
        <f>+'Prison sentencing'!F11</f>
        <v>0.13122807017543861</v>
      </c>
      <c r="F16" s="118">
        <f>+'Prison sentencing'!F12</f>
        <v>5.4630593132154008E-2</v>
      </c>
      <c r="G16" s="118">
        <f>+'Prison sentencing'!G11</f>
        <v>0.11530735235034151</v>
      </c>
      <c r="H16" s="118">
        <f>+'Prison sentencing'!G12</f>
        <v>4.5072788353863379E-2</v>
      </c>
      <c r="I16" s="122">
        <f t="shared" si="0"/>
        <v>2.4213475433418195</v>
      </c>
      <c r="J16" s="122">
        <f t="shared" ref="J16:J21" si="3">+E16/F16</f>
        <v>2.4020985797827903</v>
      </c>
      <c r="K16" s="122">
        <f t="shared" ref="K16:K21" si="4">+G16/H16</f>
        <v>2.5582475937603721</v>
      </c>
    </row>
    <row r="17" spans="1:11" ht="19.95" customHeight="1">
      <c r="A17" s="246" t="s">
        <v>295</v>
      </c>
      <c r="B17" t="s">
        <v>475</v>
      </c>
      <c r="C17" s="120">
        <f>+'Imprisonment rates'!L13</f>
        <v>624.772974936433</v>
      </c>
      <c r="D17" s="120">
        <f>+'Imprisonment rates'!L14</f>
        <v>113.52557546455563</v>
      </c>
      <c r="E17" s="120">
        <f>+'Imprisonment rates'!P13</f>
        <v>699.78046103183317</v>
      </c>
      <c r="F17" s="120">
        <f>+'Imprisonment rates'!P14</f>
        <v>121.99477351916377</v>
      </c>
      <c r="G17" s="120">
        <f>+'Imprisonment rates'!Q13</f>
        <v>716.70047329276542</v>
      </c>
      <c r="H17" s="120">
        <f>+'Imprisonment rates'!Q14</f>
        <v>126.36760154974536</v>
      </c>
      <c r="I17" s="122">
        <f t="shared" si="0"/>
        <v>5.5033676101602005</v>
      </c>
      <c r="J17" s="122">
        <f t="shared" si="3"/>
        <v>5.736151155048514</v>
      </c>
      <c r="K17" s="122">
        <f t="shared" si="4"/>
        <v>5.6715523955768994</v>
      </c>
    </row>
    <row r="18" spans="1:11" ht="19.95" customHeight="1">
      <c r="A18" s="262" t="s">
        <v>612</v>
      </c>
      <c r="B18" t="s">
        <v>296</v>
      </c>
      <c r="C18" s="118">
        <f>+Recidivism!J7</f>
        <v>0.42199999999999999</v>
      </c>
      <c r="D18" s="118">
        <f>+Recidivism!F19</f>
        <v>0.32772095472095475</v>
      </c>
      <c r="E18" s="118">
        <f>+Recidivism!J13</f>
        <v>0.47</v>
      </c>
      <c r="F18" s="118">
        <f>+Recidivism!J19</f>
        <v>0.37205865252205844</v>
      </c>
      <c r="G18" s="118">
        <f>+Recidivism!K13</f>
        <v>0.496</v>
      </c>
      <c r="H18" s="118">
        <f>+Recidivism!K19</f>
        <v>0.36659313536444277</v>
      </c>
      <c r="I18" s="122">
        <f t="shared" si="0"/>
        <v>1.2876808575128229</v>
      </c>
      <c r="J18" s="122">
        <f t="shared" si="3"/>
        <v>1.2632416873362051</v>
      </c>
      <c r="K18" s="122">
        <f t="shared" si="4"/>
        <v>1.3529986029523151</v>
      </c>
    </row>
    <row r="19" spans="1:11" s="63" customFormat="1" ht="19.95" customHeight="1">
      <c r="A19" s="248" t="s">
        <v>602</v>
      </c>
      <c r="B19" s="68" t="s">
        <v>284</v>
      </c>
      <c r="C19" s="301" t="s">
        <v>261</v>
      </c>
      <c r="D19" s="301" t="s">
        <v>261</v>
      </c>
      <c r="E19" s="302">
        <f>+'Hazardous drinking'!C15</f>
        <v>0.33</v>
      </c>
      <c r="F19" s="303">
        <f>+'Hazardous drinking'!C16</f>
        <v>0.17513589653676309</v>
      </c>
      <c r="G19" s="303">
        <f>+'Hazardous drinking'!D15</f>
        <v>0.317</v>
      </c>
      <c r="H19" s="303">
        <f>+'Hazardous drinking'!D16</f>
        <v>0.18058713883046959</v>
      </c>
      <c r="I19" s="301" t="s">
        <v>261</v>
      </c>
      <c r="J19" s="304">
        <f t="shared" si="3"/>
        <v>1.8842510674602286</v>
      </c>
      <c r="K19" s="304">
        <f t="shared" si="4"/>
        <v>1.7553852508710002</v>
      </c>
    </row>
    <row r="20" spans="1:11" ht="19.95" customHeight="1">
      <c r="A20" s="246" t="s">
        <v>291</v>
      </c>
      <c r="B20" t="s">
        <v>292</v>
      </c>
      <c r="C20" s="122">
        <f>+'Illicit drug offending'!F13</f>
        <v>3.3141348692104629</v>
      </c>
      <c r="D20" s="122">
        <f>+'Illicit drug offending'!F14</f>
        <v>0.78527062999112685</v>
      </c>
      <c r="E20" s="122">
        <f>+'Illicit drug offending'!J13</f>
        <v>2.2214854111405833</v>
      </c>
      <c r="F20" s="122">
        <f>+'Illicit drug offending'!J14</f>
        <v>0.51904510601310028</v>
      </c>
      <c r="G20" s="122">
        <f>+'Illicit drug offending'!K13</f>
        <v>2.1413090593844819</v>
      </c>
      <c r="H20" s="122">
        <f>+'Illicit drug offending'!K14</f>
        <v>0.502123786407767</v>
      </c>
      <c r="I20" s="122">
        <f>+C20/D20</f>
        <v>4.2203728786442847</v>
      </c>
      <c r="J20" s="304">
        <f t="shared" si="3"/>
        <v>4.2799467433655272</v>
      </c>
      <c r="K20" s="304">
        <f t="shared" si="4"/>
        <v>4.2645043261216022</v>
      </c>
    </row>
    <row r="21" spans="1:11" ht="19.95" customHeight="1">
      <c r="A21" s="253" t="s">
        <v>283</v>
      </c>
      <c r="B21" s="49" t="s">
        <v>578</v>
      </c>
      <c r="C21" s="305" t="s">
        <v>261</v>
      </c>
      <c r="D21" s="305" t="s">
        <v>261</v>
      </c>
      <c r="E21" s="251">
        <f>+'Demand for social housing'!O9</f>
        <v>15.458937198067632</v>
      </c>
      <c r="F21" s="251">
        <f>+'Demand for social housing'!O10</f>
        <v>1.7426838913788558</v>
      </c>
      <c r="G21" s="251">
        <f>+'Demand for social housing'!S9</f>
        <v>24.923809523809524</v>
      </c>
      <c r="H21" s="251">
        <f>+'Demand for social housing'!S10</f>
        <v>2.7989590110605072</v>
      </c>
      <c r="I21" s="305" t="s">
        <v>261</v>
      </c>
      <c r="J21" s="278">
        <f t="shared" si="3"/>
        <v>8.8707638112360865</v>
      </c>
      <c r="K21" s="278">
        <f t="shared" si="4"/>
        <v>8.9046711385623531</v>
      </c>
    </row>
  </sheetData>
  <hyperlinks>
    <hyperlink ref="A5" location="'Infant mortality'!A1" display="Infant mortality"/>
    <hyperlink ref="A6" location="'Children in state care'!A1" display="Children in state care"/>
    <hyperlink ref="A7" location="'ECE enrolment'!A1" display="Early childhood education enrolment"/>
    <hyperlink ref="A4" location="'Teenage pregnancies'!A1" display="Teenage pregnancies"/>
    <hyperlink ref="A8" location="'Stand downs'!A1" display="Student engagement"/>
    <hyperlink ref="A9" location="'Student achievement'!A1" display="Student achievement"/>
    <hyperlink ref="A12" location="Unemployment!A1" display="Unemployment"/>
    <hyperlink ref="A11" location="'Welfare support'!A1" display="Welfare support"/>
    <hyperlink ref="A10" location="'Youth offending'!A1" display="Youth offending "/>
    <hyperlink ref="A19" location="'Hazardous drinking'!A1" display="Hazardous drinking"/>
    <hyperlink ref="A20" location="'Illicit drug offending'!A1" display="Illicit drug offending"/>
    <hyperlink ref="A21" location="'Demand for social housing'!A1" display="Demand for social housing"/>
    <hyperlink ref="A18" location="Recidivism!A1" display="Recividism rate"/>
    <hyperlink ref="A17" location="'Imprisonment rates'!A1" display="Imprisonment rate"/>
    <hyperlink ref="A16" location="'17 to 19 year old sentencing'!A1" display="Prison sentencing rates"/>
    <hyperlink ref="A13" location="'Youth unemployment'!A1" display="Youth unemployment"/>
    <hyperlink ref="A14" location="'Average Incomes'!A1" display="Personal incomes"/>
    <hyperlink ref="A15" location="'Income distribution'!A1" display="Income distributio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="115" zoomScaleNormal="115" workbookViewId="0">
      <selection activeCell="A9" sqref="A9"/>
    </sheetView>
  </sheetViews>
  <sheetFormatPr defaultRowHeight="14.4"/>
  <cols>
    <col min="1" max="1" width="35.88671875" style="10" bestFit="1" customWidth="1"/>
    <col min="2" max="26" width="9.77734375" style="10" customWidth="1"/>
    <col min="27" max="16384" width="8.88671875" style="10"/>
  </cols>
  <sheetData>
    <row r="1" spans="1:7" ht="18">
      <c r="A1" s="172" t="s">
        <v>593</v>
      </c>
    </row>
    <row r="2" spans="1:7" s="94" customFormat="1" ht="13.8">
      <c r="A2" s="94" t="s">
        <v>594</v>
      </c>
    </row>
    <row r="3" spans="1:7">
      <c r="A3" s="38" t="s">
        <v>333</v>
      </c>
      <c r="B3" s="11">
        <v>2013</v>
      </c>
      <c r="C3" s="11">
        <v>2014</v>
      </c>
      <c r="D3" s="11">
        <v>2015</v>
      </c>
      <c r="E3" s="11">
        <v>2016</v>
      </c>
      <c r="F3" s="11">
        <v>2017</v>
      </c>
      <c r="G3" s="11">
        <v>2018</v>
      </c>
    </row>
    <row r="4" spans="1:7">
      <c r="A4" s="36" t="s">
        <v>527</v>
      </c>
      <c r="B4" s="146"/>
      <c r="C4" s="146"/>
      <c r="D4" s="146"/>
      <c r="E4" s="146"/>
      <c r="F4" s="146"/>
      <c r="G4" s="146"/>
    </row>
    <row r="5" spans="1:7">
      <c r="A5" s="10" t="s">
        <v>520</v>
      </c>
      <c r="B5" s="147">
        <f>AVERAGE(C19:F19)</f>
        <v>105484</v>
      </c>
      <c r="C5" s="147">
        <f>AVERAGE(G19:J19)</f>
        <v>102493.25</v>
      </c>
      <c r="D5" s="147">
        <f>AVERAGE(K19:N19)</f>
        <v>101116.25</v>
      </c>
      <c r="E5" s="147">
        <f>AVERAGE(O19:R19)</f>
        <v>100501.75</v>
      </c>
      <c r="F5" s="147">
        <f>AVERAGE(S19:V19)</f>
        <v>99808.5</v>
      </c>
      <c r="G5" s="147">
        <f>AVERAGE(W19:Z19)</f>
        <v>102287</v>
      </c>
    </row>
    <row r="6" spans="1:7">
      <c r="A6" s="91" t="s">
        <v>522</v>
      </c>
      <c r="B6" s="148">
        <f t="shared" ref="B6:B7" si="0">AVERAGE(C20:F20)</f>
        <v>206063.75</v>
      </c>
      <c r="C6" s="148">
        <f t="shared" ref="C6:C7" si="1">AVERAGE(G20:J20)</f>
        <v>195599.75</v>
      </c>
      <c r="D6" s="148">
        <f t="shared" ref="D6:D7" si="2">AVERAGE(K20:N20)</f>
        <v>188415</v>
      </c>
      <c r="E6" s="148">
        <f t="shared" ref="E6:E7" si="3">AVERAGE(O20:R20)</f>
        <v>184736.5</v>
      </c>
      <c r="F6" s="148">
        <f t="shared" ref="F6:F7" si="4">AVERAGE(S20:V20)</f>
        <v>180585.25</v>
      </c>
      <c r="G6" s="148">
        <f t="shared" ref="G6:G7" si="5">AVERAGE(W20:Z20)</f>
        <v>181327.25</v>
      </c>
    </row>
    <row r="7" spans="1:7">
      <c r="A7" s="10" t="s">
        <v>521</v>
      </c>
      <c r="B7" s="147">
        <f t="shared" si="0"/>
        <v>311547.75</v>
      </c>
      <c r="C7" s="147">
        <f t="shared" si="1"/>
        <v>298093</v>
      </c>
      <c r="D7" s="147">
        <f t="shared" si="2"/>
        <v>289531.25</v>
      </c>
      <c r="E7" s="147">
        <f t="shared" si="3"/>
        <v>285238.25</v>
      </c>
      <c r="F7" s="147">
        <f t="shared" si="4"/>
        <v>280393.75</v>
      </c>
      <c r="G7" s="147">
        <f t="shared" si="5"/>
        <v>283614.25</v>
      </c>
    </row>
    <row r="8" spans="1:7">
      <c r="A8" s="36" t="s">
        <v>528</v>
      </c>
      <c r="B8" s="146"/>
      <c r="C8" s="146"/>
      <c r="D8" s="146"/>
      <c r="E8" s="146"/>
      <c r="F8" s="146"/>
      <c r="G8" s="146"/>
    </row>
    <row r="9" spans="1:7">
      <c r="A9" s="10" t="s">
        <v>526</v>
      </c>
      <c r="B9" s="16">
        <f>+Populations!J14</f>
        <v>380310</v>
      </c>
      <c r="C9" s="16">
        <f>+Populations!K14</f>
        <v>386320</v>
      </c>
      <c r="D9" s="16">
        <f>+Populations!L14</f>
        <v>393180</v>
      </c>
      <c r="E9" s="16">
        <f>+Populations!M14</f>
        <v>400570</v>
      </c>
      <c r="F9" s="16">
        <f>+Populations!N14</f>
        <v>407040</v>
      </c>
      <c r="G9" s="16">
        <f>+Populations!O14</f>
        <v>413740</v>
      </c>
    </row>
    <row r="10" spans="1:7">
      <c r="A10" s="91" t="s">
        <v>524</v>
      </c>
      <c r="B10" s="144">
        <f t="shared" ref="B10:G10" si="6">+B11-B9</f>
        <v>2340590</v>
      </c>
      <c r="C10" s="144">
        <f t="shared" si="6"/>
        <v>2376620</v>
      </c>
      <c r="D10" s="144">
        <f t="shared" si="6"/>
        <v>2427030</v>
      </c>
      <c r="E10" s="144">
        <f t="shared" si="6"/>
        <v>2485280</v>
      </c>
      <c r="F10" s="144">
        <f t="shared" si="6"/>
        <v>2543600</v>
      </c>
      <c r="G10" s="144">
        <f t="shared" si="6"/>
        <v>2596760</v>
      </c>
    </row>
    <row r="11" spans="1:7">
      <c r="A11" s="10" t="s">
        <v>525</v>
      </c>
      <c r="B11" s="16">
        <f>+Populations!B14</f>
        <v>2720900</v>
      </c>
      <c r="C11" s="16">
        <f>+Populations!C14</f>
        <v>2762940</v>
      </c>
      <c r="D11" s="16">
        <f>+Populations!D14</f>
        <v>2820210</v>
      </c>
      <c r="E11" s="16">
        <f>+Populations!E14</f>
        <v>2885850</v>
      </c>
      <c r="F11" s="16">
        <f>+Populations!F14</f>
        <v>2950640</v>
      </c>
      <c r="G11" s="16">
        <f>+Populations!G14</f>
        <v>3010500</v>
      </c>
    </row>
    <row r="12" spans="1:7">
      <c r="A12" s="10" t="s">
        <v>529</v>
      </c>
    </row>
    <row r="13" spans="1:7">
      <c r="A13" s="10" t="s">
        <v>526</v>
      </c>
      <c r="B13" s="118">
        <f>+B5/B9</f>
        <v>0.27736320370224293</v>
      </c>
      <c r="C13" s="118">
        <f t="shared" ref="C13:G13" si="7">+C5/C9</f>
        <v>0.26530661109960657</v>
      </c>
      <c r="D13" s="118">
        <f t="shared" si="7"/>
        <v>0.25717546670736052</v>
      </c>
      <c r="E13" s="118">
        <f t="shared" si="7"/>
        <v>0.25089684699303494</v>
      </c>
      <c r="F13" s="118">
        <f t="shared" si="7"/>
        <v>0.24520563089622641</v>
      </c>
      <c r="G13" s="118">
        <f t="shared" si="7"/>
        <v>0.24722531058152464</v>
      </c>
    </row>
    <row r="14" spans="1:7">
      <c r="A14" s="91" t="s">
        <v>524</v>
      </c>
      <c r="B14" s="149">
        <f t="shared" ref="B14:G14" si="8">+B6/B10</f>
        <v>8.8039233697486535E-2</v>
      </c>
      <c r="C14" s="149">
        <f t="shared" si="8"/>
        <v>8.2301651084313018E-2</v>
      </c>
      <c r="D14" s="149">
        <f t="shared" si="8"/>
        <v>7.7631920495420323E-2</v>
      </c>
      <c r="E14" s="149">
        <f t="shared" si="8"/>
        <v>7.4332268396317513E-2</v>
      </c>
      <c r="F14" s="149">
        <f t="shared" si="8"/>
        <v>7.0995930963988055E-2</v>
      </c>
      <c r="G14" s="149">
        <f t="shared" si="8"/>
        <v>6.9828266763197214E-2</v>
      </c>
    </row>
    <row r="15" spans="1:7">
      <c r="A15" s="10" t="s">
        <v>525</v>
      </c>
      <c r="B15" s="118">
        <f t="shared" ref="B15:G15" si="9">+B7/B11</f>
        <v>0.11450172736962035</v>
      </c>
      <c r="C15" s="118">
        <f t="shared" si="9"/>
        <v>0.10788978407059147</v>
      </c>
      <c r="D15" s="118">
        <f t="shared" si="9"/>
        <v>0.10266301091053504</v>
      </c>
      <c r="E15" s="118">
        <f t="shared" si="9"/>
        <v>9.8840289689346286E-2</v>
      </c>
      <c r="F15" s="118">
        <f t="shared" si="9"/>
        <v>9.5028112545074969E-2</v>
      </c>
      <c r="G15" s="118">
        <f t="shared" si="9"/>
        <v>9.4208354094004312E-2</v>
      </c>
    </row>
    <row r="17" spans="1:26">
      <c r="A17" s="26" t="s">
        <v>595</v>
      </c>
    </row>
    <row r="18" spans="1:26">
      <c r="A18" s="38"/>
      <c r="B18" s="145">
        <v>41244</v>
      </c>
      <c r="C18" s="145">
        <v>41334</v>
      </c>
      <c r="D18" s="145">
        <v>41426</v>
      </c>
      <c r="E18" s="145">
        <v>41518</v>
      </c>
      <c r="F18" s="142" t="s">
        <v>484</v>
      </c>
      <c r="G18" s="142" t="s">
        <v>485</v>
      </c>
      <c r="H18" s="142" t="s">
        <v>486</v>
      </c>
      <c r="I18" s="142" t="s">
        <v>487</v>
      </c>
      <c r="J18" s="142" t="s">
        <v>488</v>
      </c>
      <c r="K18" s="142" t="s">
        <v>489</v>
      </c>
      <c r="L18" s="142" t="s">
        <v>490</v>
      </c>
      <c r="M18" s="142" t="s">
        <v>491</v>
      </c>
      <c r="N18" s="142" t="s">
        <v>492</v>
      </c>
      <c r="O18" s="142" t="s">
        <v>493</v>
      </c>
      <c r="P18" s="142" t="s">
        <v>494</v>
      </c>
      <c r="Q18" s="142" t="s">
        <v>495</v>
      </c>
      <c r="R18" s="142" t="s">
        <v>496</v>
      </c>
      <c r="S18" s="142" t="s">
        <v>497</v>
      </c>
      <c r="T18" s="142" t="s">
        <v>498</v>
      </c>
      <c r="U18" s="142" t="s">
        <v>499</v>
      </c>
      <c r="V18" s="142" t="s">
        <v>500</v>
      </c>
      <c r="W18" s="142" t="s">
        <v>501</v>
      </c>
      <c r="X18" s="143" t="s">
        <v>502</v>
      </c>
      <c r="Y18" s="143" t="s">
        <v>503</v>
      </c>
      <c r="Z18" s="143" t="s">
        <v>504</v>
      </c>
    </row>
    <row r="19" spans="1:26">
      <c r="A19" s="10" t="s">
        <v>520</v>
      </c>
      <c r="B19" s="16">
        <f>+B29</f>
        <v>112029</v>
      </c>
      <c r="C19" s="16">
        <f t="shared" ref="C19:E19" si="10">+C29</f>
        <v>104405</v>
      </c>
      <c r="D19" s="16">
        <f t="shared" si="10"/>
        <v>104836</v>
      </c>
      <c r="E19" s="16">
        <f t="shared" si="10"/>
        <v>103824</v>
      </c>
      <c r="F19" s="16">
        <f>+F29</f>
        <v>108871</v>
      </c>
      <c r="G19" s="16">
        <f t="shared" ref="G19:Z19" si="11">+G29</f>
        <v>100841</v>
      </c>
      <c r="H19" s="16">
        <f t="shared" si="11"/>
        <v>100578</v>
      </c>
      <c r="I19" s="16">
        <f t="shared" si="11"/>
        <v>101987</v>
      </c>
      <c r="J19" s="16">
        <f t="shared" si="11"/>
        <v>106567</v>
      </c>
      <c r="K19" s="16">
        <f t="shared" si="11"/>
        <v>98348</v>
      </c>
      <c r="L19" s="16">
        <f t="shared" si="11"/>
        <v>99084</v>
      </c>
      <c r="M19" s="16">
        <f t="shared" si="11"/>
        <v>101215</v>
      </c>
      <c r="N19" s="16">
        <f t="shared" si="11"/>
        <v>105818</v>
      </c>
      <c r="O19" s="16">
        <f t="shared" si="11"/>
        <v>98441</v>
      </c>
      <c r="P19" s="16">
        <f t="shared" si="11"/>
        <v>98008</v>
      </c>
      <c r="Q19" s="16">
        <f t="shared" si="11"/>
        <v>100292</v>
      </c>
      <c r="R19" s="16">
        <f t="shared" si="11"/>
        <v>105266</v>
      </c>
      <c r="S19" s="16">
        <f t="shared" si="11"/>
        <v>98250</v>
      </c>
      <c r="T19" s="16">
        <f t="shared" si="11"/>
        <v>97716</v>
      </c>
      <c r="U19" s="16">
        <f t="shared" si="11"/>
        <v>99350</v>
      </c>
      <c r="V19" s="16">
        <f t="shared" si="11"/>
        <v>103918</v>
      </c>
      <c r="W19" s="16">
        <f t="shared" si="11"/>
        <v>97488</v>
      </c>
      <c r="X19" s="16">
        <f t="shared" si="11"/>
        <v>99360</v>
      </c>
      <c r="Y19" s="16">
        <f t="shared" si="11"/>
        <v>103293</v>
      </c>
      <c r="Z19" s="16">
        <f t="shared" si="11"/>
        <v>109007</v>
      </c>
    </row>
    <row r="20" spans="1:26">
      <c r="A20" s="91" t="s">
        <v>522</v>
      </c>
      <c r="B20" s="144">
        <f>+B21-B19</f>
        <v>227066</v>
      </c>
      <c r="C20" s="144">
        <f t="shared" ref="C20:E20" si="12">+C21-C19</f>
        <v>205741</v>
      </c>
      <c r="D20" s="144">
        <f t="shared" si="12"/>
        <v>204946</v>
      </c>
      <c r="E20" s="144">
        <f t="shared" si="12"/>
        <v>200570</v>
      </c>
      <c r="F20" s="144">
        <f>+F21-F19</f>
        <v>212998</v>
      </c>
      <c r="G20" s="144">
        <f t="shared" ref="G20:Z20" si="13">+G21-G19</f>
        <v>194479</v>
      </c>
      <c r="H20" s="144">
        <f t="shared" si="13"/>
        <v>193008</v>
      </c>
      <c r="I20" s="144">
        <f t="shared" si="13"/>
        <v>192334</v>
      </c>
      <c r="J20" s="144">
        <f t="shared" si="13"/>
        <v>202578</v>
      </c>
      <c r="K20" s="144">
        <f t="shared" si="13"/>
        <v>185912</v>
      </c>
      <c r="L20" s="144">
        <f t="shared" si="13"/>
        <v>186265</v>
      </c>
      <c r="M20" s="144">
        <f t="shared" si="13"/>
        <v>185952</v>
      </c>
      <c r="N20" s="144">
        <f t="shared" si="13"/>
        <v>195531</v>
      </c>
      <c r="O20" s="144">
        <f t="shared" si="13"/>
        <v>181450</v>
      </c>
      <c r="P20" s="144">
        <f t="shared" si="13"/>
        <v>182169</v>
      </c>
      <c r="Q20" s="144">
        <f t="shared" si="13"/>
        <v>183583</v>
      </c>
      <c r="R20" s="144">
        <f t="shared" si="13"/>
        <v>191744</v>
      </c>
      <c r="S20" s="144">
        <f t="shared" si="13"/>
        <v>179986</v>
      </c>
      <c r="T20" s="144">
        <f t="shared" si="13"/>
        <v>178615</v>
      </c>
      <c r="U20" s="144">
        <f t="shared" si="13"/>
        <v>177870</v>
      </c>
      <c r="V20" s="144">
        <f t="shared" si="13"/>
        <v>185870</v>
      </c>
      <c r="W20" s="144">
        <f t="shared" si="13"/>
        <v>175899</v>
      </c>
      <c r="X20" s="144">
        <f t="shared" si="13"/>
        <v>178050</v>
      </c>
      <c r="Y20" s="144">
        <f t="shared" si="13"/>
        <v>181022</v>
      </c>
      <c r="Z20" s="144">
        <f t="shared" si="13"/>
        <v>190338</v>
      </c>
    </row>
    <row r="21" spans="1:26">
      <c r="A21" s="10" t="s">
        <v>521</v>
      </c>
      <c r="B21" s="16">
        <f>+B41</f>
        <v>339095</v>
      </c>
      <c r="C21" s="16">
        <f t="shared" ref="C21:E21" si="14">+C41</f>
        <v>310146</v>
      </c>
      <c r="D21" s="16">
        <f t="shared" si="14"/>
        <v>309782</v>
      </c>
      <c r="E21" s="16">
        <f t="shared" si="14"/>
        <v>304394</v>
      </c>
      <c r="F21" s="16">
        <f>+F41</f>
        <v>321869</v>
      </c>
      <c r="G21" s="16">
        <f t="shared" ref="G21:Z21" si="15">+G41</f>
        <v>295320</v>
      </c>
      <c r="H21" s="16">
        <f t="shared" si="15"/>
        <v>293586</v>
      </c>
      <c r="I21" s="16">
        <f t="shared" si="15"/>
        <v>294321</v>
      </c>
      <c r="J21" s="16">
        <f t="shared" si="15"/>
        <v>309145</v>
      </c>
      <c r="K21" s="16">
        <f t="shared" si="15"/>
        <v>284260</v>
      </c>
      <c r="L21" s="16">
        <f t="shared" si="15"/>
        <v>285349</v>
      </c>
      <c r="M21" s="16">
        <f t="shared" si="15"/>
        <v>287167</v>
      </c>
      <c r="N21" s="16">
        <f t="shared" si="15"/>
        <v>301349</v>
      </c>
      <c r="O21" s="16">
        <f t="shared" si="15"/>
        <v>279891</v>
      </c>
      <c r="P21" s="16">
        <f t="shared" si="15"/>
        <v>280177</v>
      </c>
      <c r="Q21" s="16">
        <f t="shared" si="15"/>
        <v>283875</v>
      </c>
      <c r="R21" s="16">
        <f t="shared" si="15"/>
        <v>297010</v>
      </c>
      <c r="S21" s="16">
        <f t="shared" si="15"/>
        <v>278236</v>
      </c>
      <c r="T21" s="16">
        <f t="shared" si="15"/>
        <v>276331</v>
      </c>
      <c r="U21" s="16">
        <f t="shared" si="15"/>
        <v>277220</v>
      </c>
      <c r="V21" s="16">
        <f t="shared" si="15"/>
        <v>289788</v>
      </c>
      <c r="W21" s="16">
        <f t="shared" si="15"/>
        <v>273387</v>
      </c>
      <c r="X21" s="16">
        <f t="shared" si="15"/>
        <v>277410</v>
      </c>
      <c r="Y21" s="16">
        <f t="shared" si="15"/>
        <v>284315</v>
      </c>
      <c r="Z21" s="16">
        <f t="shared" si="15"/>
        <v>299345</v>
      </c>
    </row>
    <row r="22" spans="1:26">
      <c r="A22" s="26" t="s">
        <v>596</v>
      </c>
    </row>
    <row r="23" spans="1:26" s="36" customFormat="1">
      <c r="A23" s="245" t="s">
        <v>483</v>
      </c>
      <c r="B23" s="145">
        <v>41244</v>
      </c>
      <c r="C23" s="145">
        <v>41334</v>
      </c>
      <c r="D23" s="145">
        <v>41426</v>
      </c>
      <c r="E23" s="145">
        <v>41518</v>
      </c>
      <c r="F23" s="142" t="s">
        <v>484</v>
      </c>
      <c r="G23" s="142" t="s">
        <v>485</v>
      </c>
      <c r="H23" s="142" t="s">
        <v>486</v>
      </c>
      <c r="I23" s="142" t="s">
        <v>487</v>
      </c>
      <c r="J23" s="142" t="s">
        <v>488</v>
      </c>
      <c r="K23" s="142" t="s">
        <v>489</v>
      </c>
      <c r="L23" s="142" t="s">
        <v>490</v>
      </c>
      <c r="M23" s="142" t="s">
        <v>491</v>
      </c>
      <c r="N23" s="142" t="s">
        <v>492</v>
      </c>
      <c r="O23" s="142" t="s">
        <v>493</v>
      </c>
      <c r="P23" s="142" t="s">
        <v>494</v>
      </c>
      <c r="Q23" s="142" t="s">
        <v>495</v>
      </c>
      <c r="R23" s="142" t="s">
        <v>496</v>
      </c>
      <c r="S23" s="142" t="s">
        <v>497</v>
      </c>
      <c r="T23" s="142" t="s">
        <v>498</v>
      </c>
      <c r="U23" s="142" t="s">
        <v>499</v>
      </c>
      <c r="V23" s="142" t="s">
        <v>500</v>
      </c>
      <c r="W23" s="142" t="s">
        <v>501</v>
      </c>
      <c r="X23" s="143" t="s">
        <v>502</v>
      </c>
      <c r="Y23" s="143" t="s">
        <v>503</v>
      </c>
      <c r="Z23" s="143" t="s">
        <v>504</v>
      </c>
    </row>
    <row r="24" spans="1:26" s="36" customFormat="1">
      <c r="A24" s="236" t="s">
        <v>505</v>
      </c>
      <c r="B24" s="236"/>
      <c r="C24" s="236"/>
      <c r="D24" s="236"/>
      <c r="E24" s="23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</row>
    <row r="25" spans="1:26" s="36" customFormat="1">
      <c r="A25" s="237" t="s">
        <v>2</v>
      </c>
      <c r="B25" s="238">
        <v>142112</v>
      </c>
      <c r="C25" s="238">
        <v>127786</v>
      </c>
      <c r="D25" s="238">
        <v>128658</v>
      </c>
      <c r="E25" s="238">
        <v>127506</v>
      </c>
      <c r="F25" s="238">
        <v>135371</v>
      </c>
      <c r="G25" s="238">
        <v>122591</v>
      </c>
      <c r="H25" s="238">
        <v>122692</v>
      </c>
      <c r="I25" s="238">
        <v>124529</v>
      </c>
      <c r="J25" s="238">
        <v>130483</v>
      </c>
      <c r="K25" s="238">
        <v>119150</v>
      </c>
      <c r="L25" s="238">
        <v>120598</v>
      </c>
      <c r="M25" s="238">
        <v>123149</v>
      </c>
      <c r="N25" s="238">
        <v>128331</v>
      </c>
      <c r="O25" s="238">
        <v>118707</v>
      </c>
      <c r="P25" s="238">
        <v>119239</v>
      </c>
      <c r="Q25" s="238">
        <v>122187</v>
      </c>
      <c r="R25" s="238">
        <v>126332</v>
      </c>
      <c r="S25" s="238">
        <v>118283</v>
      </c>
      <c r="T25" s="238">
        <v>117829</v>
      </c>
      <c r="U25" s="238">
        <v>119342</v>
      </c>
      <c r="V25" s="238">
        <v>123029</v>
      </c>
      <c r="W25" s="238">
        <v>116513</v>
      </c>
      <c r="X25" s="238">
        <v>119111</v>
      </c>
      <c r="Y25" s="238">
        <v>124174</v>
      </c>
      <c r="Z25" s="238">
        <v>129606</v>
      </c>
    </row>
    <row r="26" spans="1:26" s="36" customFormat="1">
      <c r="A26" s="237" t="s">
        <v>3</v>
      </c>
      <c r="B26" s="239">
        <v>196983</v>
      </c>
      <c r="C26" s="239">
        <v>182360</v>
      </c>
      <c r="D26" s="239">
        <v>181124</v>
      </c>
      <c r="E26" s="239">
        <v>176888</v>
      </c>
      <c r="F26" s="239">
        <v>186498</v>
      </c>
      <c r="G26" s="239">
        <v>172729</v>
      </c>
      <c r="H26" s="239">
        <v>170894</v>
      </c>
      <c r="I26" s="239">
        <v>169792</v>
      </c>
      <c r="J26" s="239">
        <v>178662</v>
      </c>
      <c r="K26" s="239">
        <v>165110</v>
      </c>
      <c r="L26" s="239">
        <v>164751</v>
      </c>
      <c r="M26" s="239">
        <v>164018</v>
      </c>
      <c r="N26" s="238">
        <v>173018</v>
      </c>
      <c r="O26" s="238">
        <v>161184</v>
      </c>
      <c r="P26" s="238">
        <v>160938</v>
      </c>
      <c r="Q26" s="238">
        <v>161688</v>
      </c>
      <c r="R26" s="238">
        <v>170678</v>
      </c>
      <c r="S26" s="238">
        <v>159953</v>
      </c>
      <c r="T26" s="238">
        <v>158502</v>
      </c>
      <c r="U26" s="238">
        <v>157878</v>
      </c>
      <c r="V26" s="238">
        <v>166759</v>
      </c>
      <c r="W26" s="238">
        <v>156874</v>
      </c>
      <c r="X26" s="238">
        <v>158299</v>
      </c>
      <c r="Y26" s="238">
        <v>160141</v>
      </c>
      <c r="Z26" s="238">
        <v>169739</v>
      </c>
    </row>
    <row r="27" spans="1:26" s="36" customFormat="1">
      <c r="A27" s="236" t="s">
        <v>506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</row>
    <row r="28" spans="1:26" s="36" customFormat="1">
      <c r="A28" s="237" t="s">
        <v>507</v>
      </c>
      <c r="B28" s="238">
        <v>145001</v>
      </c>
      <c r="C28" s="238">
        <v>133469</v>
      </c>
      <c r="D28" s="238">
        <v>133341</v>
      </c>
      <c r="E28" s="238">
        <v>130637</v>
      </c>
      <c r="F28" s="238">
        <v>136466</v>
      </c>
      <c r="G28" s="238">
        <v>125999</v>
      </c>
      <c r="H28" s="238">
        <v>125085</v>
      </c>
      <c r="I28" s="238">
        <v>124579</v>
      </c>
      <c r="J28" s="238">
        <v>129010</v>
      </c>
      <c r="K28" s="238">
        <v>120076</v>
      </c>
      <c r="L28" s="238">
        <v>120544</v>
      </c>
      <c r="M28" s="238">
        <v>120769</v>
      </c>
      <c r="N28" s="238">
        <v>125700</v>
      </c>
      <c r="O28" s="238">
        <v>112661</v>
      </c>
      <c r="P28" s="238">
        <v>112168</v>
      </c>
      <c r="Q28" s="238">
        <v>112466</v>
      </c>
      <c r="R28" s="238">
        <v>115597</v>
      </c>
      <c r="S28" s="238">
        <v>109935</v>
      </c>
      <c r="T28" s="238">
        <v>109596</v>
      </c>
      <c r="U28" s="238">
        <v>109137</v>
      </c>
      <c r="V28" s="238">
        <v>112528</v>
      </c>
      <c r="W28" s="238">
        <v>107602</v>
      </c>
      <c r="X28" s="238">
        <v>108741</v>
      </c>
      <c r="Y28" s="238">
        <v>110296</v>
      </c>
      <c r="Z28" s="238">
        <v>114400</v>
      </c>
    </row>
    <row r="29" spans="1:26" s="36" customFormat="1">
      <c r="A29" s="237" t="s">
        <v>28</v>
      </c>
      <c r="B29" s="239">
        <v>112029</v>
      </c>
      <c r="C29" s="239">
        <v>104405</v>
      </c>
      <c r="D29" s="239">
        <v>104836</v>
      </c>
      <c r="E29" s="239">
        <v>103824</v>
      </c>
      <c r="F29" s="239">
        <v>108871</v>
      </c>
      <c r="G29" s="239">
        <v>100841</v>
      </c>
      <c r="H29" s="239">
        <v>100578</v>
      </c>
      <c r="I29" s="239">
        <v>101987</v>
      </c>
      <c r="J29" s="239">
        <v>106567</v>
      </c>
      <c r="K29" s="239">
        <v>98348</v>
      </c>
      <c r="L29" s="239">
        <v>99084</v>
      </c>
      <c r="M29" s="239">
        <v>101215</v>
      </c>
      <c r="N29" s="238">
        <v>105818</v>
      </c>
      <c r="O29" s="238">
        <v>98441</v>
      </c>
      <c r="P29" s="238">
        <v>98008</v>
      </c>
      <c r="Q29" s="238">
        <v>100292</v>
      </c>
      <c r="R29" s="238">
        <v>105266</v>
      </c>
      <c r="S29" s="238">
        <v>98250</v>
      </c>
      <c r="T29" s="238">
        <v>97716</v>
      </c>
      <c r="U29" s="238">
        <v>99350</v>
      </c>
      <c r="V29" s="238">
        <v>103918</v>
      </c>
      <c r="W29" s="238">
        <v>97488</v>
      </c>
      <c r="X29" s="238">
        <v>99360</v>
      </c>
      <c r="Y29" s="238">
        <v>103293</v>
      </c>
      <c r="Z29" s="238">
        <v>109007</v>
      </c>
    </row>
    <row r="30" spans="1:26" s="36" customFormat="1">
      <c r="A30" s="237" t="s">
        <v>508</v>
      </c>
      <c r="B30" s="239">
        <v>26979</v>
      </c>
      <c r="C30" s="239">
        <v>24914</v>
      </c>
      <c r="D30" s="239">
        <v>24501</v>
      </c>
      <c r="E30" s="239">
        <v>23986</v>
      </c>
      <c r="F30" s="239">
        <v>24679</v>
      </c>
      <c r="G30" s="239">
        <v>23239</v>
      </c>
      <c r="H30" s="239">
        <v>22926</v>
      </c>
      <c r="I30" s="239">
        <v>22889</v>
      </c>
      <c r="J30" s="239">
        <v>23658</v>
      </c>
      <c r="K30" s="239">
        <v>22131</v>
      </c>
      <c r="L30" s="239">
        <v>21811</v>
      </c>
      <c r="M30" s="239">
        <v>21624</v>
      </c>
      <c r="N30" s="238">
        <v>22247</v>
      </c>
      <c r="O30" s="238">
        <v>22924</v>
      </c>
      <c r="P30" s="238">
        <v>22671</v>
      </c>
      <c r="Q30" s="238">
        <v>22795</v>
      </c>
      <c r="R30" s="238">
        <v>23406</v>
      </c>
      <c r="S30" s="238">
        <v>22253</v>
      </c>
      <c r="T30" s="238">
        <v>21826</v>
      </c>
      <c r="U30" s="238">
        <v>21837</v>
      </c>
      <c r="V30" s="238">
        <v>22503</v>
      </c>
      <c r="W30" s="238">
        <v>21881</v>
      </c>
      <c r="X30" s="238">
        <v>22149</v>
      </c>
      <c r="Y30" s="238">
        <v>22829</v>
      </c>
      <c r="Z30" s="238">
        <v>23512</v>
      </c>
    </row>
    <row r="31" spans="1:26" s="36" customFormat="1">
      <c r="A31" s="237" t="s">
        <v>509</v>
      </c>
      <c r="B31" s="239">
        <v>47612</v>
      </c>
      <c r="C31" s="239">
        <v>40519</v>
      </c>
      <c r="D31" s="239">
        <v>40398</v>
      </c>
      <c r="E31" s="239">
        <v>39428</v>
      </c>
      <c r="F31" s="239">
        <v>44918</v>
      </c>
      <c r="G31" s="239">
        <v>38851</v>
      </c>
      <c r="H31" s="239">
        <v>38673</v>
      </c>
      <c r="I31" s="239">
        <v>38577</v>
      </c>
      <c r="J31" s="239">
        <v>43409</v>
      </c>
      <c r="K31" s="239">
        <v>37616</v>
      </c>
      <c r="L31" s="239">
        <v>37889</v>
      </c>
      <c r="M31" s="239">
        <v>37418</v>
      </c>
      <c r="N31" s="238">
        <v>41224</v>
      </c>
      <c r="O31" s="238">
        <v>39664</v>
      </c>
      <c r="P31" s="238">
        <v>39817</v>
      </c>
      <c r="Q31" s="238">
        <v>39745</v>
      </c>
      <c r="R31" s="238">
        <v>43614</v>
      </c>
      <c r="S31" s="238">
        <v>39184</v>
      </c>
      <c r="T31" s="238">
        <v>38671</v>
      </c>
      <c r="U31" s="238">
        <v>38229</v>
      </c>
      <c r="V31" s="238">
        <v>41702</v>
      </c>
      <c r="W31" s="238">
        <v>37807</v>
      </c>
      <c r="X31" s="238">
        <v>38279</v>
      </c>
      <c r="Y31" s="238">
        <v>38597</v>
      </c>
      <c r="Z31" s="238">
        <v>41985</v>
      </c>
    </row>
    <row r="32" spans="1:26" s="36" customFormat="1">
      <c r="A32" s="237" t="s">
        <v>510</v>
      </c>
      <c r="B32" s="239">
        <v>7474</v>
      </c>
      <c r="C32" s="239">
        <v>6839</v>
      </c>
      <c r="D32" s="239">
        <v>6706</v>
      </c>
      <c r="E32" s="239">
        <v>6519</v>
      </c>
      <c r="F32" s="239">
        <v>6935</v>
      </c>
      <c r="G32" s="239">
        <v>6390</v>
      </c>
      <c r="H32" s="239">
        <v>6324</v>
      </c>
      <c r="I32" s="239">
        <v>6289</v>
      </c>
      <c r="J32" s="239">
        <v>6501</v>
      </c>
      <c r="K32" s="239">
        <v>6089</v>
      </c>
      <c r="L32" s="239">
        <v>6021</v>
      </c>
      <c r="M32" s="239">
        <v>6141</v>
      </c>
      <c r="N32" s="238">
        <v>6360</v>
      </c>
      <c r="O32" s="238">
        <v>6201</v>
      </c>
      <c r="P32" s="238">
        <v>7513</v>
      </c>
      <c r="Q32" s="238">
        <v>8577</v>
      </c>
      <c r="R32" s="238">
        <v>9127</v>
      </c>
      <c r="S32" s="238">
        <v>8614</v>
      </c>
      <c r="T32" s="238">
        <v>8522</v>
      </c>
      <c r="U32" s="238">
        <v>8667</v>
      </c>
      <c r="V32" s="238">
        <v>9137</v>
      </c>
      <c r="W32" s="238">
        <v>8609</v>
      </c>
      <c r="X32" s="238">
        <v>8881</v>
      </c>
      <c r="Y32" s="238">
        <v>9300</v>
      </c>
      <c r="Z32" s="238">
        <v>10441</v>
      </c>
    </row>
    <row r="33" spans="1:26" s="36" customFormat="1">
      <c r="A33" s="236" t="s">
        <v>511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</row>
    <row r="34" spans="1:26" s="36" customFormat="1">
      <c r="A34" s="237" t="s">
        <v>512</v>
      </c>
      <c r="B34" s="238">
        <v>67535</v>
      </c>
      <c r="C34" s="238">
        <v>53039</v>
      </c>
      <c r="D34" s="238">
        <v>52717</v>
      </c>
      <c r="E34" s="238">
        <v>51910</v>
      </c>
      <c r="F34" s="238">
        <v>63394</v>
      </c>
      <c r="G34" s="238">
        <v>50172</v>
      </c>
      <c r="H34" s="238">
        <v>49889</v>
      </c>
      <c r="I34" s="238">
        <v>49480</v>
      </c>
      <c r="J34" s="238">
        <v>58945</v>
      </c>
      <c r="K34" s="238">
        <v>47340</v>
      </c>
      <c r="L34" s="238">
        <v>47273</v>
      </c>
      <c r="M34" s="238">
        <v>47521</v>
      </c>
      <c r="N34" s="238">
        <v>55302</v>
      </c>
      <c r="O34" s="238">
        <v>45493</v>
      </c>
      <c r="P34" s="238">
        <v>45392</v>
      </c>
      <c r="Q34" s="238">
        <v>45731</v>
      </c>
      <c r="R34" s="238">
        <v>52097</v>
      </c>
      <c r="S34" s="238">
        <v>43529</v>
      </c>
      <c r="T34" s="238">
        <v>42615</v>
      </c>
      <c r="U34" s="238">
        <v>42372</v>
      </c>
      <c r="V34" s="238">
        <v>47930</v>
      </c>
      <c r="W34" s="238">
        <v>41371</v>
      </c>
      <c r="X34" s="238">
        <v>41914</v>
      </c>
      <c r="Y34" s="238">
        <v>43410</v>
      </c>
      <c r="Z34" s="238">
        <v>49271</v>
      </c>
    </row>
    <row r="35" spans="1:26" s="36" customFormat="1">
      <c r="A35" s="237" t="s">
        <v>513</v>
      </c>
      <c r="B35" s="239">
        <v>103946</v>
      </c>
      <c r="C35" s="239">
        <v>95445</v>
      </c>
      <c r="D35" s="239">
        <v>95330</v>
      </c>
      <c r="E35" s="239">
        <v>93391</v>
      </c>
      <c r="F35" s="239">
        <v>97634</v>
      </c>
      <c r="G35" s="239">
        <v>90028</v>
      </c>
      <c r="H35" s="239">
        <v>89339</v>
      </c>
      <c r="I35" s="239">
        <v>89617</v>
      </c>
      <c r="J35" s="239">
        <v>94411</v>
      </c>
      <c r="K35" s="239">
        <v>86905</v>
      </c>
      <c r="L35" s="239">
        <v>87495</v>
      </c>
      <c r="M35" s="239">
        <v>88146</v>
      </c>
      <c r="N35" s="238">
        <v>93465</v>
      </c>
      <c r="O35" s="238">
        <v>86645</v>
      </c>
      <c r="P35" s="238">
        <v>87336</v>
      </c>
      <c r="Q35" s="238">
        <v>88814</v>
      </c>
      <c r="R35" s="238">
        <v>94136</v>
      </c>
      <c r="S35" s="238">
        <v>87786</v>
      </c>
      <c r="T35" s="238">
        <v>87485</v>
      </c>
      <c r="U35" s="238">
        <v>88123</v>
      </c>
      <c r="V35" s="238">
        <v>93296</v>
      </c>
      <c r="W35" s="238">
        <v>87484</v>
      </c>
      <c r="X35" s="238">
        <v>89269</v>
      </c>
      <c r="Y35" s="238">
        <v>92341</v>
      </c>
      <c r="Z35" s="238">
        <v>98865</v>
      </c>
    </row>
    <row r="36" spans="1:26" s="36" customFormat="1">
      <c r="A36" s="237" t="s">
        <v>514</v>
      </c>
      <c r="B36" s="239">
        <v>104729</v>
      </c>
      <c r="C36" s="239">
        <v>99830</v>
      </c>
      <c r="D36" s="239">
        <v>99823</v>
      </c>
      <c r="E36" s="239">
        <v>97759</v>
      </c>
      <c r="F36" s="239">
        <v>98985</v>
      </c>
      <c r="G36" s="239">
        <v>94253</v>
      </c>
      <c r="H36" s="239">
        <v>93319</v>
      </c>
      <c r="I36" s="239">
        <v>93596</v>
      </c>
      <c r="J36" s="239">
        <v>94249</v>
      </c>
      <c r="K36" s="239">
        <v>89483</v>
      </c>
      <c r="L36" s="239">
        <v>89387</v>
      </c>
      <c r="M36" s="239">
        <v>89684</v>
      </c>
      <c r="N36" s="238">
        <v>90829</v>
      </c>
      <c r="O36" s="238">
        <v>86851</v>
      </c>
      <c r="P36" s="238">
        <v>86412</v>
      </c>
      <c r="Q36" s="238">
        <v>87237</v>
      </c>
      <c r="R36" s="238">
        <v>88492</v>
      </c>
      <c r="S36" s="238">
        <v>85010</v>
      </c>
      <c r="T36" s="238">
        <v>84308</v>
      </c>
      <c r="U36" s="238">
        <v>84288</v>
      </c>
      <c r="V36" s="238">
        <v>85659</v>
      </c>
      <c r="W36" s="238">
        <v>82250</v>
      </c>
      <c r="X36" s="238">
        <v>83079</v>
      </c>
      <c r="Y36" s="238">
        <v>84711</v>
      </c>
      <c r="Z36" s="238">
        <v>86651</v>
      </c>
    </row>
    <row r="37" spans="1:26" s="36" customFormat="1">
      <c r="A37" s="237" t="s">
        <v>515</v>
      </c>
      <c r="B37" s="239">
        <v>62885</v>
      </c>
      <c r="C37" s="239">
        <v>61832</v>
      </c>
      <c r="D37" s="239">
        <v>61912</v>
      </c>
      <c r="E37" s="239">
        <v>61334</v>
      </c>
      <c r="F37" s="239">
        <v>61856</v>
      </c>
      <c r="G37" s="239">
        <v>60867</v>
      </c>
      <c r="H37" s="239">
        <v>61039</v>
      </c>
      <c r="I37" s="239">
        <v>61628</v>
      </c>
      <c r="J37" s="239">
        <v>61540</v>
      </c>
      <c r="K37" s="239">
        <v>60532</v>
      </c>
      <c r="L37" s="239">
        <v>61194</v>
      </c>
      <c r="M37" s="239">
        <v>61816</v>
      </c>
      <c r="N37" s="238">
        <v>61753</v>
      </c>
      <c r="O37" s="238">
        <v>60902</v>
      </c>
      <c r="P37" s="238">
        <v>61037</v>
      </c>
      <c r="Q37" s="238">
        <v>62093</v>
      </c>
      <c r="R37" s="238">
        <v>62285</v>
      </c>
      <c r="S37" s="238">
        <v>61911</v>
      </c>
      <c r="T37" s="238">
        <v>61923</v>
      </c>
      <c r="U37" s="238">
        <v>62437</v>
      </c>
      <c r="V37" s="238">
        <v>62903</v>
      </c>
      <c r="W37" s="238">
        <v>62282</v>
      </c>
      <c r="X37" s="238">
        <v>63148</v>
      </c>
      <c r="Y37" s="238">
        <v>63853</v>
      </c>
      <c r="Z37" s="238">
        <v>64558</v>
      </c>
    </row>
    <row r="38" spans="1:26" s="36" customFormat="1">
      <c r="A38" s="236" t="s">
        <v>516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</row>
    <row r="39" spans="1:26" s="36" customFormat="1">
      <c r="A39" s="237" t="s">
        <v>517</v>
      </c>
      <c r="B39" s="238">
        <v>99886</v>
      </c>
      <c r="C39" s="238">
        <v>76017</v>
      </c>
      <c r="D39" s="238">
        <v>77256</v>
      </c>
      <c r="E39" s="238">
        <v>79970</v>
      </c>
      <c r="F39" s="238">
        <v>98415</v>
      </c>
      <c r="G39" s="238">
        <v>76981</v>
      </c>
      <c r="H39" s="238">
        <v>78409</v>
      </c>
      <c r="I39" s="238">
        <v>77838</v>
      </c>
      <c r="J39" s="238">
        <v>93421</v>
      </c>
      <c r="K39" s="238">
        <v>73778</v>
      </c>
      <c r="L39" s="238">
        <v>74652</v>
      </c>
      <c r="M39" s="238">
        <v>77691</v>
      </c>
      <c r="N39" s="238">
        <v>90666</v>
      </c>
      <c r="O39" s="238">
        <v>72759</v>
      </c>
      <c r="P39" s="238">
        <v>73879</v>
      </c>
      <c r="Q39" s="238">
        <v>76872</v>
      </c>
      <c r="R39" s="238">
        <v>87864</v>
      </c>
      <c r="S39" s="238">
        <v>73108</v>
      </c>
      <c r="T39" s="238">
        <v>72558</v>
      </c>
      <c r="U39" s="238">
        <v>74271</v>
      </c>
      <c r="V39" s="238">
        <v>85072</v>
      </c>
      <c r="W39" s="238">
        <v>72808</v>
      </c>
      <c r="X39" s="238">
        <v>75661</v>
      </c>
      <c r="Y39" s="238">
        <v>81055</v>
      </c>
      <c r="Z39" s="238">
        <v>91263</v>
      </c>
    </row>
    <row r="40" spans="1:26" s="36" customFormat="1">
      <c r="A40" s="242" t="s">
        <v>518</v>
      </c>
      <c r="B40" s="243">
        <v>239209</v>
      </c>
      <c r="C40" s="243">
        <v>234129</v>
      </c>
      <c r="D40" s="243">
        <v>232526</v>
      </c>
      <c r="E40" s="243">
        <v>224424</v>
      </c>
      <c r="F40" s="243">
        <v>223454</v>
      </c>
      <c r="G40" s="243">
        <v>218339</v>
      </c>
      <c r="H40" s="243">
        <v>215177</v>
      </c>
      <c r="I40" s="243">
        <v>216483</v>
      </c>
      <c r="J40" s="243">
        <v>215724</v>
      </c>
      <c r="K40" s="243">
        <v>210482</v>
      </c>
      <c r="L40" s="243">
        <v>210697</v>
      </c>
      <c r="M40" s="243">
        <v>209476</v>
      </c>
      <c r="N40" s="244">
        <v>210683</v>
      </c>
      <c r="O40" s="244">
        <v>207132</v>
      </c>
      <c r="P40" s="244">
        <v>206298</v>
      </c>
      <c r="Q40" s="244">
        <v>207003</v>
      </c>
      <c r="R40" s="244">
        <v>209146</v>
      </c>
      <c r="S40" s="244">
        <v>205128</v>
      </c>
      <c r="T40" s="244">
        <v>203773</v>
      </c>
      <c r="U40" s="244">
        <v>202949</v>
      </c>
      <c r="V40" s="244">
        <v>204716</v>
      </c>
      <c r="W40" s="244">
        <v>200579</v>
      </c>
      <c r="X40" s="244">
        <v>201749</v>
      </c>
      <c r="Y40" s="244">
        <v>203260</v>
      </c>
      <c r="Z40" s="244">
        <v>208082</v>
      </c>
    </row>
    <row r="41" spans="1:26" s="36" customFormat="1">
      <c r="A41" s="236" t="s">
        <v>519</v>
      </c>
      <c r="B41" s="240">
        <v>339095</v>
      </c>
      <c r="C41" s="240">
        <v>310146</v>
      </c>
      <c r="D41" s="240">
        <v>309782</v>
      </c>
      <c r="E41" s="240">
        <v>304394</v>
      </c>
      <c r="F41" s="240">
        <v>321869</v>
      </c>
      <c r="G41" s="240">
        <v>295320</v>
      </c>
      <c r="H41" s="240">
        <v>293586</v>
      </c>
      <c r="I41" s="240">
        <v>294321</v>
      </c>
      <c r="J41" s="240">
        <v>309145</v>
      </c>
      <c r="K41" s="240">
        <v>284260</v>
      </c>
      <c r="L41" s="240">
        <v>285349</v>
      </c>
      <c r="M41" s="240">
        <v>287167</v>
      </c>
      <c r="N41" s="241">
        <v>301349</v>
      </c>
      <c r="O41" s="241">
        <v>279891</v>
      </c>
      <c r="P41" s="241">
        <v>280177</v>
      </c>
      <c r="Q41" s="241">
        <v>283875</v>
      </c>
      <c r="R41" s="241">
        <v>297010</v>
      </c>
      <c r="S41" s="241">
        <v>278236</v>
      </c>
      <c r="T41" s="241">
        <v>276331</v>
      </c>
      <c r="U41" s="241">
        <v>277220</v>
      </c>
      <c r="V41" s="241">
        <v>289788</v>
      </c>
      <c r="W41" s="241">
        <v>273387</v>
      </c>
      <c r="X41" s="241">
        <v>277410</v>
      </c>
      <c r="Y41" s="241">
        <v>284315</v>
      </c>
      <c r="Z41" s="241">
        <v>299345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E4" sqref="E4"/>
    </sheetView>
  </sheetViews>
  <sheetFormatPr defaultRowHeight="14.4"/>
  <cols>
    <col min="2" max="4" width="18.77734375" style="10" customWidth="1"/>
    <col min="5" max="9" width="15.77734375" style="10" customWidth="1"/>
  </cols>
  <sheetData>
    <row r="1" spans="1:4" ht="18">
      <c r="A1" s="172" t="s">
        <v>597</v>
      </c>
    </row>
    <row r="2" spans="1:4">
      <c r="A2" s="94" t="s">
        <v>599</v>
      </c>
    </row>
    <row r="3" spans="1:4">
      <c r="A3" t="s">
        <v>456</v>
      </c>
    </row>
    <row r="4" spans="1:4">
      <c r="A4" s="3"/>
      <c r="B4" s="11" t="s">
        <v>482</v>
      </c>
      <c r="C4" s="11" t="s">
        <v>481</v>
      </c>
      <c r="D4" s="11" t="s">
        <v>285</v>
      </c>
    </row>
    <row r="5" spans="1:4">
      <c r="A5" s="44" t="s">
        <v>322</v>
      </c>
      <c r="B5" s="108">
        <f>+C35</f>
        <v>23.1</v>
      </c>
      <c r="C5" s="108">
        <f>+I35</f>
        <v>282.5</v>
      </c>
      <c r="D5" s="118">
        <f>+B5/C5</f>
        <v>8.176991150442478E-2</v>
      </c>
    </row>
    <row r="6" spans="1:4">
      <c r="A6" s="44" t="s">
        <v>323</v>
      </c>
      <c r="B6" s="108">
        <f t="shared" ref="B6:B15" si="0">+C36</f>
        <v>34.799999999999997</v>
      </c>
      <c r="C6" s="108">
        <f t="shared" ref="C6:C15" si="1">+I36</f>
        <v>281.10000000000002</v>
      </c>
      <c r="D6" s="118">
        <f t="shared" ref="D6:D15" si="2">+B6/C6</f>
        <v>0.1237993596584845</v>
      </c>
    </row>
    <row r="7" spans="1:4">
      <c r="A7" s="44" t="s">
        <v>324</v>
      </c>
      <c r="B7" s="108">
        <f t="shared" si="0"/>
        <v>37.9</v>
      </c>
      <c r="C7" s="108">
        <f t="shared" si="1"/>
        <v>283.5</v>
      </c>
      <c r="D7" s="118">
        <f t="shared" si="2"/>
        <v>0.13368606701940033</v>
      </c>
    </row>
    <row r="8" spans="1:4">
      <c r="A8" s="44" t="s">
        <v>325</v>
      </c>
      <c r="B8" s="108">
        <f t="shared" si="0"/>
        <v>36.6</v>
      </c>
      <c r="C8" s="108">
        <f t="shared" si="1"/>
        <v>285.10000000000002</v>
      </c>
      <c r="D8" s="118">
        <f t="shared" si="2"/>
        <v>0.1283760084180989</v>
      </c>
    </row>
    <row r="9" spans="1:4">
      <c r="A9" s="44" t="s">
        <v>326</v>
      </c>
      <c r="B9" s="108">
        <f t="shared" si="0"/>
        <v>40</v>
      </c>
      <c r="C9" s="108">
        <f t="shared" si="1"/>
        <v>290.60000000000002</v>
      </c>
      <c r="D9" s="118">
        <f t="shared" si="2"/>
        <v>0.13764624913971094</v>
      </c>
    </row>
    <row r="10" spans="1:4">
      <c r="A10" s="44" t="s">
        <v>177</v>
      </c>
      <c r="B10" s="108">
        <f t="shared" si="0"/>
        <v>36.700000000000003</v>
      </c>
      <c r="C10" s="108">
        <f t="shared" si="1"/>
        <v>294</v>
      </c>
      <c r="D10" s="118">
        <f t="shared" si="2"/>
        <v>0.12482993197278913</v>
      </c>
    </row>
    <row r="11" spans="1:4">
      <c r="A11" s="44" t="s">
        <v>178</v>
      </c>
      <c r="B11" s="108">
        <f t="shared" si="0"/>
        <v>36</v>
      </c>
      <c r="C11" s="108">
        <f t="shared" si="1"/>
        <v>305.8</v>
      </c>
      <c r="D11" s="118">
        <f t="shared" si="2"/>
        <v>0.11772400261608894</v>
      </c>
    </row>
    <row r="12" spans="1:4">
      <c r="A12" s="44" t="s">
        <v>179</v>
      </c>
      <c r="B12" s="108">
        <f t="shared" si="0"/>
        <v>36</v>
      </c>
      <c r="C12" s="108">
        <f t="shared" si="1"/>
        <v>307.3</v>
      </c>
      <c r="D12" s="118">
        <f t="shared" si="2"/>
        <v>0.11714936544093719</v>
      </c>
    </row>
    <row r="13" spans="1:4">
      <c r="A13" s="44" t="s">
        <v>180</v>
      </c>
      <c r="B13" s="108">
        <f t="shared" si="0"/>
        <v>37.299999999999997</v>
      </c>
      <c r="C13" s="108">
        <f t="shared" si="1"/>
        <v>327.10000000000002</v>
      </c>
      <c r="D13" s="118">
        <f t="shared" si="2"/>
        <v>0.11403240599205135</v>
      </c>
    </row>
    <row r="14" spans="1:4">
      <c r="A14" s="44" t="s">
        <v>181</v>
      </c>
      <c r="B14" s="108">
        <f t="shared" si="0"/>
        <v>34.6</v>
      </c>
      <c r="C14" s="108">
        <f t="shared" si="1"/>
        <v>342.7</v>
      </c>
      <c r="D14" s="118">
        <f t="shared" si="2"/>
        <v>0.1009629413481179</v>
      </c>
    </row>
    <row r="15" spans="1:4">
      <c r="A15" s="44" t="s">
        <v>182</v>
      </c>
      <c r="B15" s="108">
        <f t="shared" si="0"/>
        <v>31</v>
      </c>
      <c r="C15" s="108">
        <f t="shared" si="1"/>
        <v>347.8</v>
      </c>
      <c r="D15" s="118">
        <f t="shared" si="2"/>
        <v>8.9131684876365719E-2</v>
      </c>
    </row>
    <row r="17" spans="1:9">
      <c r="A17" s="141" t="s">
        <v>211</v>
      </c>
    </row>
    <row r="18" spans="1:9">
      <c r="A18" s="3"/>
      <c r="B18" s="11" t="s">
        <v>482</v>
      </c>
      <c r="C18" s="11" t="s">
        <v>481</v>
      </c>
      <c r="D18" s="11" t="s">
        <v>285</v>
      </c>
    </row>
    <row r="19" spans="1:9">
      <c r="A19" s="44" t="s">
        <v>322</v>
      </c>
      <c r="B19" s="123">
        <f>+C51-C35</f>
        <v>68</v>
      </c>
      <c r="C19" s="123">
        <f>+I51-I35</f>
        <v>1984.5</v>
      </c>
      <c r="D19" s="118">
        <f>+B19/C19</f>
        <v>3.4265558075081887E-2</v>
      </c>
    </row>
    <row r="20" spans="1:9">
      <c r="A20" s="44" t="s">
        <v>323</v>
      </c>
      <c r="B20" s="123">
        <f t="shared" ref="B20:B29" si="3">+C52-C36</f>
        <v>97.899999999999991</v>
      </c>
      <c r="C20" s="123">
        <f t="shared" ref="C20:C29" si="4">+I52-I36</f>
        <v>1998.7000000000003</v>
      </c>
      <c r="D20" s="118">
        <f t="shared" ref="D20:D29" si="5">+B20/C20</f>
        <v>4.8981838194826627E-2</v>
      </c>
    </row>
    <row r="21" spans="1:9">
      <c r="A21" s="44" t="s">
        <v>324</v>
      </c>
      <c r="B21" s="123">
        <f t="shared" si="3"/>
        <v>103.29999999999998</v>
      </c>
      <c r="C21" s="123">
        <f t="shared" si="4"/>
        <v>2014.4</v>
      </c>
      <c r="D21" s="118">
        <f t="shared" si="5"/>
        <v>5.1280778395552014E-2</v>
      </c>
    </row>
    <row r="22" spans="1:9">
      <c r="A22" s="44" t="s">
        <v>325</v>
      </c>
      <c r="B22" s="123">
        <f t="shared" si="3"/>
        <v>102.30000000000001</v>
      </c>
      <c r="C22" s="123">
        <f t="shared" si="4"/>
        <v>2042</v>
      </c>
      <c r="D22" s="118">
        <f t="shared" si="5"/>
        <v>5.0097943192948094E-2</v>
      </c>
    </row>
    <row r="23" spans="1:9">
      <c r="A23" s="44" t="s">
        <v>326</v>
      </c>
      <c r="B23" s="123">
        <f t="shared" si="3"/>
        <v>109.5</v>
      </c>
      <c r="C23" s="123">
        <f t="shared" si="4"/>
        <v>2042.4</v>
      </c>
      <c r="D23" s="118">
        <f t="shared" si="5"/>
        <v>5.3613396004700352E-2</v>
      </c>
    </row>
    <row r="24" spans="1:9">
      <c r="A24" s="44" t="s">
        <v>177</v>
      </c>
      <c r="B24" s="123">
        <f t="shared" si="3"/>
        <v>99.499999999999986</v>
      </c>
      <c r="C24" s="123">
        <f t="shared" si="4"/>
        <v>2069.1</v>
      </c>
      <c r="D24" s="118">
        <f t="shared" si="5"/>
        <v>4.8088540911507417E-2</v>
      </c>
    </row>
    <row r="25" spans="1:9">
      <c r="A25" s="44" t="s">
        <v>178</v>
      </c>
      <c r="B25" s="123">
        <f t="shared" si="3"/>
        <v>95</v>
      </c>
      <c r="C25" s="123">
        <f t="shared" si="4"/>
        <v>2130.5</v>
      </c>
      <c r="D25" s="118">
        <f t="shared" si="5"/>
        <v>4.4590471720253461E-2</v>
      </c>
    </row>
    <row r="26" spans="1:9">
      <c r="A26" s="44" t="s">
        <v>179</v>
      </c>
      <c r="B26" s="123">
        <f t="shared" si="3"/>
        <v>97.6</v>
      </c>
      <c r="C26" s="123">
        <f t="shared" si="4"/>
        <v>2183.2999999999997</v>
      </c>
      <c r="D26" s="118">
        <f t="shared" si="5"/>
        <v>4.4702972564466634E-2</v>
      </c>
    </row>
    <row r="27" spans="1:9">
      <c r="A27" s="44" t="s">
        <v>180</v>
      </c>
      <c r="B27" s="123">
        <f t="shared" si="3"/>
        <v>95.3</v>
      </c>
      <c r="C27" s="123">
        <f t="shared" si="4"/>
        <v>2271.1</v>
      </c>
      <c r="D27" s="118">
        <f t="shared" si="5"/>
        <v>4.1962044824094054E-2</v>
      </c>
    </row>
    <row r="28" spans="1:9">
      <c r="A28" s="44" t="s">
        <v>181</v>
      </c>
      <c r="B28" s="123">
        <f t="shared" si="3"/>
        <v>92</v>
      </c>
      <c r="C28" s="123">
        <f t="shared" si="4"/>
        <v>2351.9</v>
      </c>
      <c r="D28" s="118">
        <f t="shared" si="5"/>
        <v>3.9117309409413666E-2</v>
      </c>
    </row>
    <row r="29" spans="1:9">
      <c r="A29" s="44" t="s">
        <v>182</v>
      </c>
      <c r="B29" s="123">
        <f t="shared" si="3"/>
        <v>87.4</v>
      </c>
      <c r="C29" s="123">
        <f t="shared" si="4"/>
        <v>2406</v>
      </c>
      <c r="D29" s="118">
        <f t="shared" si="5"/>
        <v>3.6325852036575228E-2</v>
      </c>
    </row>
    <row r="31" spans="1:9" ht="14.4" customHeight="1">
      <c r="A31" s="297" t="s">
        <v>476</v>
      </c>
      <c r="B31" s="297"/>
      <c r="C31" s="297"/>
      <c r="D31" s="297"/>
      <c r="E31" s="297"/>
      <c r="F31" s="297"/>
      <c r="G31" s="297"/>
      <c r="H31" s="297"/>
      <c r="I31" s="297"/>
    </row>
    <row r="32" spans="1:9" ht="14.4" customHeight="1">
      <c r="A32" s="298"/>
      <c r="B32" s="296" t="s">
        <v>12</v>
      </c>
      <c r="C32" s="296"/>
      <c r="D32" s="296"/>
      <c r="E32" s="296"/>
      <c r="F32" s="296"/>
      <c r="G32" s="296"/>
      <c r="H32" s="296"/>
      <c r="I32" s="296"/>
    </row>
    <row r="33" spans="1:9" ht="14.4" customHeight="1">
      <c r="A33" s="298"/>
      <c r="B33" s="296" t="s">
        <v>163</v>
      </c>
      <c r="C33" s="296"/>
      <c r="D33" s="296"/>
      <c r="E33" s="296"/>
      <c r="F33" s="296"/>
      <c r="G33" s="296"/>
      <c r="H33" s="296"/>
      <c r="I33" s="296"/>
    </row>
    <row r="34" spans="1:9" s="3" customFormat="1" ht="28.8">
      <c r="A34" s="298"/>
      <c r="B34" s="107" t="s">
        <v>448</v>
      </c>
      <c r="C34" s="107" t="s">
        <v>449</v>
      </c>
      <c r="D34" s="107" t="s">
        <v>450</v>
      </c>
      <c r="E34" s="107" t="s">
        <v>451</v>
      </c>
      <c r="F34" s="107" t="s">
        <v>452</v>
      </c>
      <c r="G34" s="107" t="s">
        <v>453</v>
      </c>
      <c r="H34" s="107" t="s">
        <v>454</v>
      </c>
      <c r="I34" s="107" t="s">
        <v>455</v>
      </c>
    </row>
    <row r="35" spans="1:9">
      <c r="A35" s="44" t="s">
        <v>322</v>
      </c>
      <c r="B35" s="10">
        <v>259.39999999999998</v>
      </c>
      <c r="C35" s="10">
        <v>23.1</v>
      </c>
      <c r="D35" s="10">
        <v>134.30000000000001</v>
      </c>
      <c r="E35" s="10">
        <v>416.7</v>
      </c>
      <c r="F35" s="10">
        <v>67.8</v>
      </c>
      <c r="G35" s="10">
        <v>8.1999999999999993</v>
      </c>
      <c r="H35" s="10">
        <v>62.2</v>
      </c>
      <c r="I35" s="10">
        <v>282.5</v>
      </c>
    </row>
    <row r="36" spans="1:9">
      <c r="A36" s="44" t="s">
        <v>323</v>
      </c>
      <c r="B36" s="10">
        <v>246.3</v>
      </c>
      <c r="C36" s="10">
        <v>34.799999999999997</v>
      </c>
      <c r="D36" s="10">
        <v>142.1</v>
      </c>
      <c r="E36" s="10">
        <v>423.2</v>
      </c>
      <c r="F36" s="10">
        <v>66.400000000000006</v>
      </c>
      <c r="G36" s="10">
        <v>12.4</v>
      </c>
      <c r="H36" s="10">
        <v>58.2</v>
      </c>
      <c r="I36" s="10">
        <v>281.10000000000002</v>
      </c>
    </row>
    <row r="37" spans="1:9">
      <c r="A37" s="44" t="s">
        <v>324</v>
      </c>
      <c r="B37" s="10">
        <v>245.6</v>
      </c>
      <c r="C37" s="10">
        <v>37.9</v>
      </c>
      <c r="D37" s="10">
        <v>147.19999999999999</v>
      </c>
      <c r="E37" s="10">
        <v>430.6</v>
      </c>
      <c r="F37" s="10">
        <v>65.8</v>
      </c>
      <c r="G37" s="10">
        <v>13.4</v>
      </c>
      <c r="H37" s="10">
        <v>57</v>
      </c>
      <c r="I37" s="10">
        <v>283.5</v>
      </c>
    </row>
    <row r="38" spans="1:9">
      <c r="A38" s="44" t="s">
        <v>325</v>
      </c>
      <c r="B38" s="10">
        <v>248.5</v>
      </c>
      <c r="C38" s="10">
        <v>36.6</v>
      </c>
      <c r="D38" s="10">
        <v>152.6</v>
      </c>
      <c r="E38" s="10">
        <v>437.7</v>
      </c>
      <c r="F38" s="10">
        <v>65.099999999999994</v>
      </c>
      <c r="G38" s="10">
        <v>12.8</v>
      </c>
      <c r="H38" s="10">
        <v>56.8</v>
      </c>
      <c r="I38" s="10">
        <v>285.10000000000002</v>
      </c>
    </row>
    <row r="39" spans="1:9">
      <c r="A39" s="44" t="s">
        <v>326</v>
      </c>
      <c r="B39" s="10">
        <v>250.5</v>
      </c>
      <c r="C39" s="10">
        <v>40</v>
      </c>
      <c r="D39" s="10">
        <v>154.19999999999999</v>
      </c>
      <c r="E39" s="10">
        <v>444.8</v>
      </c>
      <c r="F39" s="10">
        <v>65.3</v>
      </c>
      <c r="G39" s="10">
        <v>13.8</v>
      </c>
      <c r="H39" s="10">
        <v>56.3</v>
      </c>
      <c r="I39" s="10">
        <v>290.60000000000002</v>
      </c>
    </row>
    <row r="40" spans="1:9">
      <c r="A40" s="44" t="s">
        <v>177</v>
      </c>
      <c r="B40" s="10">
        <v>257.39999999999998</v>
      </c>
      <c r="C40" s="10">
        <v>36.700000000000003</v>
      </c>
      <c r="D40" s="10">
        <v>158.30000000000001</v>
      </c>
      <c r="E40" s="10">
        <v>452.3</v>
      </c>
      <c r="F40" s="10">
        <v>65</v>
      </c>
      <c r="G40" s="10">
        <v>12.5</v>
      </c>
      <c r="H40" s="10">
        <v>56.9</v>
      </c>
      <c r="I40" s="10">
        <v>294</v>
      </c>
    </row>
    <row r="41" spans="1:9">
      <c r="A41" s="44" t="s">
        <v>178</v>
      </c>
      <c r="B41" s="10">
        <v>269.8</v>
      </c>
      <c r="C41" s="10">
        <v>36</v>
      </c>
      <c r="D41" s="10">
        <v>154.4</v>
      </c>
      <c r="E41" s="10">
        <v>460.1</v>
      </c>
      <c r="F41" s="10">
        <v>66.5</v>
      </c>
      <c r="G41" s="10">
        <v>11.8</v>
      </c>
      <c r="H41" s="10">
        <v>58.6</v>
      </c>
      <c r="I41" s="10">
        <v>305.8</v>
      </c>
    </row>
    <row r="42" spans="1:9">
      <c r="A42" s="44" t="s">
        <v>179</v>
      </c>
      <c r="B42" s="10">
        <v>271.3</v>
      </c>
      <c r="C42" s="10">
        <v>36</v>
      </c>
      <c r="D42" s="10">
        <v>162</v>
      </c>
      <c r="E42" s="10">
        <v>469.3</v>
      </c>
      <c r="F42" s="10">
        <v>65.5</v>
      </c>
      <c r="G42" s="10">
        <v>11.7</v>
      </c>
      <c r="H42" s="10">
        <v>57.8</v>
      </c>
      <c r="I42" s="10">
        <v>307.3</v>
      </c>
    </row>
    <row r="43" spans="1:9">
      <c r="A43" s="44" t="s">
        <v>180</v>
      </c>
      <c r="B43" s="10">
        <v>289.8</v>
      </c>
      <c r="C43" s="10">
        <v>37.299999999999997</v>
      </c>
      <c r="D43" s="10">
        <v>153.80000000000001</v>
      </c>
      <c r="E43" s="10">
        <v>480.8</v>
      </c>
      <c r="F43" s="10">
        <v>68</v>
      </c>
      <c r="G43" s="10">
        <v>11.4</v>
      </c>
      <c r="H43" s="10">
        <v>60.3</v>
      </c>
      <c r="I43" s="10">
        <v>327.10000000000002</v>
      </c>
    </row>
    <row r="44" spans="1:9">
      <c r="A44" s="44" t="s">
        <v>181</v>
      </c>
      <c r="B44" s="10">
        <v>308.10000000000002</v>
      </c>
      <c r="C44" s="10">
        <v>34.6</v>
      </c>
      <c r="D44" s="10">
        <v>147.19999999999999</v>
      </c>
      <c r="E44" s="10">
        <v>490</v>
      </c>
      <c r="F44" s="10">
        <v>70</v>
      </c>
      <c r="G44" s="10">
        <v>10.1</v>
      </c>
      <c r="H44" s="10">
        <v>62.9</v>
      </c>
      <c r="I44" s="10">
        <v>342.7</v>
      </c>
    </row>
    <row r="45" spans="1:9">
      <c r="A45" s="44" t="s">
        <v>182</v>
      </c>
      <c r="B45" s="10">
        <v>316.89999999999998</v>
      </c>
      <c r="C45" s="10">
        <v>31</v>
      </c>
      <c r="D45" s="10">
        <v>150</v>
      </c>
      <c r="E45" s="10">
        <v>497.8</v>
      </c>
      <c r="F45" s="10">
        <v>69.900000000000006</v>
      </c>
      <c r="G45" s="10">
        <v>8.9</v>
      </c>
      <c r="H45" s="10">
        <v>63.6</v>
      </c>
      <c r="I45" s="10">
        <v>347.8</v>
      </c>
    </row>
    <row r="47" spans="1:9" s="10" customFormat="1" ht="14.4" customHeight="1">
      <c r="A47" s="299" t="s">
        <v>477</v>
      </c>
      <c r="B47" s="299"/>
      <c r="C47" s="299"/>
      <c r="D47" s="299"/>
      <c r="E47" s="299"/>
      <c r="F47" s="299"/>
      <c r="G47" s="299"/>
      <c r="H47" s="299"/>
      <c r="I47" s="299"/>
    </row>
    <row r="48" spans="1:9" s="10" customFormat="1" ht="14.4" customHeight="1">
      <c r="A48" s="295"/>
      <c r="B48" s="296" t="s">
        <v>478</v>
      </c>
      <c r="C48" s="296"/>
      <c r="D48" s="296"/>
      <c r="E48" s="296"/>
      <c r="F48" s="296"/>
      <c r="G48" s="296"/>
      <c r="H48" s="296"/>
      <c r="I48" s="296"/>
    </row>
    <row r="49" spans="1:9" s="10" customFormat="1" ht="14.4" customHeight="1">
      <c r="A49" s="295"/>
      <c r="B49" s="296" t="s">
        <v>163</v>
      </c>
      <c r="C49" s="296"/>
      <c r="D49" s="296"/>
      <c r="E49" s="296"/>
      <c r="F49" s="296"/>
      <c r="G49" s="296"/>
      <c r="H49" s="296"/>
      <c r="I49" s="296"/>
    </row>
    <row r="50" spans="1:9" s="10" customFormat="1" ht="28.8">
      <c r="A50" s="295"/>
      <c r="B50" s="107" t="s">
        <v>448</v>
      </c>
      <c r="C50" s="107" t="s">
        <v>449</v>
      </c>
      <c r="D50" s="107" t="s">
        <v>450</v>
      </c>
      <c r="E50" s="107" t="s">
        <v>451</v>
      </c>
      <c r="F50" s="107" t="s">
        <v>452</v>
      </c>
      <c r="G50" s="107" t="s">
        <v>453</v>
      </c>
      <c r="H50" s="107" t="s">
        <v>454</v>
      </c>
      <c r="I50" s="107" t="s">
        <v>455</v>
      </c>
    </row>
    <row r="51" spans="1:9" s="10" customFormat="1">
      <c r="A51" s="139" t="s">
        <v>322</v>
      </c>
      <c r="B51" s="140">
        <v>2175.9</v>
      </c>
      <c r="C51" s="10">
        <v>91.1</v>
      </c>
      <c r="D51" s="140">
        <v>1052.5999999999999</v>
      </c>
      <c r="E51" s="140">
        <v>3319.6</v>
      </c>
      <c r="F51" s="10">
        <v>68.3</v>
      </c>
      <c r="G51" s="10">
        <v>4</v>
      </c>
      <c r="H51" s="10">
        <v>65.5</v>
      </c>
      <c r="I51" s="140">
        <v>2267</v>
      </c>
    </row>
    <row r="52" spans="1:9" s="10" customFormat="1">
      <c r="A52" s="139" t="s">
        <v>323</v>
      </c>
      <c r="B52" s="140">
        <v>2147</v>
      </c>
      <c r="C52" s="10">
        <v>132.69999999999999</v>
      </c>
      <c r="D52" s="140">
        <v>1075.8</v>
      </c>
      <c r="E52" s="140">
        <v>3355.6</v>
      </c>
      <c r="F52" s="10">
        <v>67.900000000000006</v>
      </c>
      <c r="G52" s="10">
        <v>5.8</v>
      </c>
      <c r="H52" s="10">
        <v>64</v>
      </c>
      <c r="I52" s="140">
        <v>2279.8000000000002</v>
      </c>
    </row>
    <row r="53" spans="1:9" s="10" customFormat="1">
      <c r="A53" s="139" t="s">
        <v>324</v>
      </c>
      <c r="B53" s="140">
        <v>2156.6</v>
      </c>
      <c r="C53" s="10">
        <v>141.19999999999999</v>
      </c>
      <c r="D53" s="140">
        <v>1097.7</v>
      </c>
      <c r="E53" s="140">
        <v>3395.5</v>
      </c>
      <c r="F53" s="10">
        <v>67.7</v>
      </c>
      <c r="G53" s="10">
        <v>6.1</v>
      </c>
      <c r="H53" s="10">
        <v>63.5</v>
      </c>
      <c r="I53" s="140">
        <v>2297.9</v>
      </c>
    </row>
    <row r="54" spans="1:9" s="10" customFormat="1">
      <c r="A54" s="139" t="s">
        <v>325</v>
      </c>
      <c r="B54" s="140">
        <v>2188.1999999999998</v>
      </c>
      <c r="C54" s="10">
        <v>138.9</v>
      </c>
      <c r="D54" s="140">
        <v>1098.0999999999999</v>
      </c>
      <c r="E54" s="140">
        <v>3425.2</v>
      </c>
      <c r="F54" s="10">
        <v>67.900000000000006</v>
      </c>
      <c r="G54" s="10">
        <v>6</v>
      </c>
      <c r="H54" s="10">
        <v>63.9</v>
      </c>
      <c r="I54" s="140">
        <v>2327.1</v>
      </c>
    </row>
    <row r="55" spans="1:9" s="10" customFormat="1">
      <c r="A55" s="139" t="s">
        <v>326</v>
      </c>
      <c r="B55" s="140">
        <v>2183.5</v>
      </c>
      <c r="C55" s="10">
        <v>149.5</v>
      </c>
      <c r="D55" s="140">
        <v>1116.0999999999999</v>
      </c>
      <c r="E55" s="140">
        <v>3449.1</v>
      </c>
      <c r="F55" s="10">
        <v>67.599999999999994</v>
      </c>
      <c r="G55" s="10">
        <v>6.4</v>
      </c>
      <c r="H55" s="10">
        <v>63.3</v>
      </c>
      <c r="I55" s="140">
        <v>2333</v>
      </c>
    </row>
    <row r="56" spans="1:9" s="10" customFormat="1">
      <c r="A56" s="139" t="s">
        <v>177</v>
      </c>
      <c r="B56" s="140">
        <v>2226.9</v>
      </c>
      <c r="C56" s="10">
        <v>136.19999999999999</v>
      </c>
      <c r="D56" s="140">
        <v>1121.5</v>
      </c>
      <c r="E56" s="140">
        <v>3484.7</v>
      </c>
      <c r="F56" s="10">
        <v>67.8</v>
      </c>
      <c r="G56" s="10">
        <v>5.8</v>
      </c>
      <c r="H56" s="10">
        <v>63.9</v>
      </c>
      <c r="I56" s="140">
        <v>2363.1</v>
      </c>
    </row>
    <row r="57" spans="1:9" s="10" customFormat="1">
      <c r="A57" s="139" t="s">
        <v>178</v>
      </c>
      <c r="B57" s="140">
        <v>2305.3000000000002</v>
      </c>
      <c r="C57" s="10">
        <v>131</v>
      </c>
      <c r="D57" s="140">
        <v>1111.5</v>
      </c>
      <c r="E57" s="140">
        <v>3547.7</v>
      </c>
      <c r="F57" s="10">
        <v>68.7</v>
      </c>
      <c r="G57" s="10">
        <v>5.4</v>
      </c>
      <c r="H57" s="10">
        <v>65</v>
      </c>
      <c r="I57" s="140">
        <v>2436.3000000000002</v>
      </c>
    </row>
    <row r="58" spans="1:9" s="10" customFormat="1">
      <c r="A58" s="139" t="s">
        <v>179</v>
      </c>
      <c r="B58" s="140">
        <v>2357</v>
      </c>
      <c r="C58" s="10">
        <v>133.6</v>
      </c>
      <c r="D58" s="140">
        <v>1135.5</v>
      </c>
      <c r="E58" s="140">
        <v>3626.1</v>
      </c>
      <c r="F58" s="10">
        <v>68.7</v>
      </c>
      <c r="G58" s="10">
        <v>5.4</v>
      </c>
      <c r="H58" s="10">
        <v>65</v>
      </c>
      <c r="I58" s="140">
        <v>2490.6</v>
      </c>
    </row>
    <row r="59" spans="1:9" s="10" customFormat="1">
      <c r="A59" s="139" t="s">
        <v>180</v>
      </c>
      <c r="B59" s="140">
        <v>2465.5</v>
      </c>
      <c r="C59" s="10">
        <v>132.6</v>
      </c>
      <c r="D59" s="140">
        <v>1124.5999999999999</v>
      </c>
      <c r="E59" s="140">
        <v>3722.8</v>
      </c>
      <c r="F59" s="10">
        <v>69.8</v>
      </c>
      <c r="G59" s="10">
        <v>5.0999999999999996</v>
      </c>
      <c r="H59" s="10">
        <v>66.2</v>
      </c>
      <c r="I59" s="140">
        <v>2598.1999999999998</v>
      </c>
    </row>
    <row r="60" spans="1:9" s="10" customFormat="1">
      <c r="A60" s="139" t="s">
        <v>181</v>
      </c>
      <c r="B60" s="140">
        <v>2567.9</v>
      </c>
      <c r="C60" s="10">
        <v>126.6</v>
      </c>
      <c r="D60" s="140">
        <v>1118.0999999999999</v>
      </c>
      <c r="E60" s="140">
        <v>3812.6</v>
      </c>
      <c r="F60" s="10">
        <v>70.7</v>
      </c>
      <c r="G60" s="10">
        <v>4.7</v>
      </c>
      <c r="H60" s="10">
        <v>67.400000000000006</v>
      </c>
      <c r="I60" s="140">
        <v>2694.6</v>
      </c>
    </row>
    <row r="61" spans="1:9" s="10" customFormat="1">
      <c r="A61" s="139" t="s">
        <v>182</v>
      </c>
      <c r="B61" s="140">
        <v>2635.5</v>
      </c>
      <c r="C61" s="10">
        <v>118.4</v>
      </c>
      <c r="D61" s="140">
        <v>1139.5</v>
      </c>
      <c r="E61" s="140">
        <v>3893.4</v>
      </c>
      <c r="F61" s="10">
        <v>70.7</v>
      </c>
      <c r="G61" s="10">
        <v>4.3</v>
      </c>
      <c r="H61" s="10">
        <v>67.7</v>
      </c>
      <c r="I61" s="140">
        <v>2753.8</v>
      </c>
    </row>
  </sheetData>
  <mergeCells count="8">
    <mergeCell ref="A48:A50"/>
    <mergeCell ref="B48:I48"/>
    <mergeCell ref="B49:I49"/>
    <mergeCell ref="A31:I31"/>
    <mergeCell ref="A32:A34"/>
    <mergeCell ref="B32:I32"/>
    <mergeCell ref="B33:I33"/>
    <mergeCell ref="A47:I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B56" sqref="B56:B61"/>
    </sheetView>
  </sheetViews>
  <sheetFormatPr defaultRowHeight="14.4"/>
  <cols>
    <col min="2" max="10" width="15.77734375" customWidth="1"/>
  </cols>
  <sheetData>
    <row r="1" spans="1:12" ht="18">
      <c r="A1" s="172" t="s">
        <v>618</v>
      </c>
    </row>
    <row r="2" spans="1:12" ht="14.4" customHeight="1">
      <c r="A2" t="s">
        <v>213</v>
      </c>
      <c r="B2" s="45"/>
      <c r="C2" s="45"/>
      <c r="D2" s="45"/>
      <c r="E2" s="45"/>
      <c r="F2" s="45"/>
      <c r="G2" s="45"/>
      <c r="H2" s="45"/>
      <c r="I2" s="45"/>
    </row>
    <row r="3" spans="1:12" ht="14.4" customHeight="1">
      <c r="A3" s="300" t="s">
        <v>207</v>
      </c>
      <c r="B3" s="300"/>
      <c r="C3" s="300"/>
      <c r="D3" s="300"/>
      <c r="E3" s="300"/>
      <c r="F3" s="300"/>
      <c r="G3" s="300"/>
      <c r="H3" s="300"/>
      <c r="I3" s="300"/>
    </row>
    <row r="4" spans="1:12" ht="14.4" customHeight="1">
      <c r="A4" s="47"/>
      <c r="B4" s="48" t="s">
        <v>201</v>
      </c>
      <c r="C4" s="48"/>
      <c r="D4" s="48"/>
      <c r="E4" s="48" t="s">
        <v>204</v>
      </c>
      <c r="F4" s="48"/>
      <c r="G4" s="48"/>
      <c r="H4" s="48" t="s">
        <v>205</v>
      </c>
      <c r="I4" s="48"/>
    </row>
    <row r="5" spans="1:12" ht="14.4" customHeight="1">
      <c r="A5" s="3"/>
      <c r="B5" s="4" t="s">
        <v>202</v>
      </c>
      <c r="C5" s="4" t="s">
        <v>203</v>
      </c>
      <c r="D5" s="4" t="s">
        <v>212</v>
      </c>
      <c r="E5" s="4" t="s">
        <v>202</v>
      </c>
      <c r="F5" s="4" t="s">
        <v>203</v>
      </c>
      <c r="G5" s="4" t="s">
        <v>212</v>
      </c>
      <c r="H5" s="4" t="s">
        <v>202</v>
      </c>
      <c r="I5" s="4" t="s">
        <v>203</v>
      </c>
      <c r="J5" s="4" t="s">
        <v>212</v>
      </c>
    </row>
    <row r="6" spans="1:12">
      <c r="A6" s="44" t="s">
        <v>177</v>
      </c>
      <c r="B6" s="46">
        <v>11.2</v>
      </c>
      <c r="C6" s="1">
        <f>+B6/D6</f>
        <v>0.15977175463623394</v>
      </c>
      <c r="D6" s="46">
        <v>70.099999999999994</v>
      </c>
      <c r="E6" s="46">
        <v>17.600000000000001</v>
      </c>
      <c r="F6" s="1">
        <f>+E6/G6</f>
        <v>0.31484794275491951</v>
      </c>
      <c r="G6" s="46">
        <v>55.9</v>
      </c>
      <c r="H6" s="46">
        <v>28.8</v>
      </c>
      <c r="I6" s="1">
        <f>+H6/J6</f>
        <v>0.22857142857142856</v>
      </c>
      <c r="J6" s="46">
        <v>126</v>
      </c>
      <c r="L6" s="44"/>
    </row>
    <row r="7" spans="1:12">
      <c r="A7" s="44" t="s">
        <v>178</v>
      </c>
      <c r="B7" s="46">
        <v>9.5</v>
      </c>
      <c r="C7" s="1">
        <f t="shared" ref="C7:C11" si="0">+B7/D7</f>
        <v>0.13590844062947066</v>
      </c>
      <c r="D7" s="46">
        <v>69.900000000000006</v>
      </c>
      <c r="E7" s="46">
        <v>16.3</v>
      </c>
      <c r="F7" s="1">
        <f t="shared" ref="F7:F11" si="1">+E7/G7</f>
        <v>0.2707641196013289</v>
      </c>
      <c r="G7" s="46">
        <v>60.2</v>
      </c>
      <c r="H7" s="46">
        <v>25.8</v>
      </c>
      <c r="I7" s="1">
        <f t="shared" ref="I7:I11" si="2">+H7/J7</f>
        <v>0.19830899308224439</v>
      </c>
      <c r="J7" s="46">
        <v>130.10000000000002</v>
      </c>
      <c r="L7" s="44"/>
    </row>
    <row r="8" spans="1:12">
      <c r="A8" s="44" t="s">
        <v>179</v>
      </c>
      <c r="B8" s="46">
        <v>9.6</v>
      </c>
      <c r="C8" s="1">
        <f t="shared" si="0"/>
        <v>0.13502109704641352</v>
      </c>
      <c r="D8" s="46">
        <v>71.099999999999994</v>
      </c>
      <c r="E8" s="46">
        <v>17.5</v>
      </c>
      <c r="F8" s="1">
        <f t="shared" si="1"/>
        <v>0.29411764705882354</v>
      </c>
      <c r="G8" s="46">
        <v>59.5</v>
      </c>
      <c r="H8" s="46">
        <v>27.1</v>
      </c>
      <c r="I8" s="1">
        <f t="shared" si="2"/>
        <v>0.20750382848392038</v>
      </c>
      <c r="J8" s="46">
        <v>130.6</v>
      </c>
      <c r="L8" s="44"/>
    </row>
    <row r="9" spans="1:12">
      <c r="A9" s="44" t="s">
        <v>180</v>
      </c>
      <c r="B9" s="46">
        <v>9.8000000000000007</v>
      </c>
      <c r="C9" s="1">
        <f t="shared" si="0"/>
        <v>0.13668061366806136</v>
      </c>
      <c r="D9" s="46">
        <v>71.7</v>
      </c>
      <c r="E9" s="46">
        <v>16.8</v>
      </c>
      <c r="F9" s="1">
        <f t="shared" si="1"/>
        <v>0.2736156351791531</v>
      </c>
      <c r="G9" s="46">
        <v>61.4</v>
      </c>
      <c r="H9" s="46">
        <v>26.6</v>
      </c>
      <c r="I9" s="1">
        <f t="shared" si="2"/>
        <v>0.1998497370398197</v>
      </c>
      <c r="J9" s="46">
        <v>133.1</v>
      </c>
      <c r="L9" s="44"/>
    </row>
    <row r="10" spans="1:12">
      <c r="A10" s="44" t="s">
        <v>181</v>
      </c>
      <c r="B10" s="46">
        <v>9.9</v>
      </c>
      <c r="C10" s="1">
        <f t="shared" si="0"/>
        <v>0.13524590163934427</v>
      </c>
      <c r="D10" s="46">
        <v>73.2</v>
      </c>
      <c r="E10" s="46">
        <v>15.3</v>
      </c>
      <c r="F10" s="1">
        <f t="shared" si="1"/>
        <v>0.24717285945072701</v>
      </c>
      <c r="G10" s="46">
        <v>61.9</v>
      </c>
      <c r="H10" s="46">
        <v>25.200000000000003</v>
      </c>
      <c r="I10" s="1">
        <f t="shared" si="2"/>
        <v>0.18652849740932645</v>
      </c>
      <c r="J10" s="46">
        <v>135.1</v>
      </c>
      <c r="L10" s="44"/>
    </row>
    <row r="11" spans="1:12">
      <c r="A11" s="44" t="s">
        <v>182</v>
      </c>
      <c r="B11" s="46">
        <v>10.1</v>
      </c>
      <c r="C11" s="1">
        <f t="shared" si="0"/>
        <v>0.14407988587731813</v>
      </c>
      <c r="D11" s="46">
        <v>70.099999999999994</v>
      </c>
      <c r="E11" s="46">
        <v>14.9</v>
      </c>
      <c r="F11" s="1">
        <f t="shared" si="1"/>
        <v>0.23065015479876164</v>
      </c>
      <c r="G11" s="46">
        <v>64.599999999999994</v>
      </c>
      <c r="H11" s="46">
        <v>25</v>
      </c>
      <c r="I11" s="1">
        <f t="shared" si="2"/>
        <v>0.18559762435040833</v>
      </c>
      <c r="J11" s="46">
        <v>134.69999999999999</v>
      </c>
      <c r="L11" s="44"/>
    </row>
    <row r="12" spans="1:12">
      <c r="A12" s="44"/>
    </row>
    <row r="13" spans="1:12" ht="14.4" customHeight="1">
      <c r="A13" s="52" t="s">
        <v>206</v>
      </c>
      <c r="B13" s="43"/>
      <c r="C13" s="43"/>
      <c r="E13" s="43"/>
      <c r="F13" s="43"/>
      <c r="H13" s="43"/>
      <c r="I13" s="43"/>
    </row>
    <row r="14" spans="1:12">
      <c r="A14" s="47"/>
      <c r="B14" s="48" t="s">
        <v>201</v>
      </c>
      <c r="C14" s="48"/>
      <c r="E14" s="48" t="s">
        <v>204</v>
      </c>
      <c r="F14" s="48"/>
      <c r="H14" s="48" t="s">
        <v>205</v>
      </c>
      <c r="I14" s="48"/>
    </row>
    <row r="15" spans="1:12">
      <c r="A15" s="3"/>
      <c r="B15" s="4" t="s">
        <v>202</v>
      </c>
      <c r="C15" s="4" t="s">
        <v>203</v>
      </c>
      <c r="D15" s="4" t="s">
        <v>212</v>
      </c>
      <c r="E15" s="4" t="s">
        <v>202</v>
      </c>
      <c r="F15" s="4" t="s">
        <v>203</v>
      </c>
      <c r="G15" s="4" t="s">
        <v>212</v>
      </c>
      <c r="H15" s="4" t="s">
        <v>202</v>
      </c>
      <c r="I15" s="4" t="s">
        <v>203</v>
      </c>
      <c r="J15" s="4" t="s">
        <v>212</v>
      </c>
    </row>
    <row r="16" spans="1:12">
      <c r="A16" s="44" t="s">
        <v>177</v>
      </c>
      <c r="B16" s="46">
        <v>13.6</v>
      </c>
      <c r="C16" s="1">
        <f>+B16/D16</f>
        <v>6.3789868667917457E-2</v>
      </c>
      <c r="D16" s="46">
        <v>213.2</v>
      </c>
      <c r="E16" s="46">
        <v>26.9</v>
      </c>
      <c r="F16" s="1">
        <f>+E16/G16</f>
        <v>0.13572149344096873</v>
      </c>
      <c r="G16" s="46">
        <v>198.2</v>
      </c>
      <c r="H16" s="46">
        <v>40.5</v>
      </c>
      <c r="I16" s="1">
        <f>+H16/J16</f>
        <v>9.8444336412250852E-2</v>
      </c>
      <c r="J16" s="46">
        <v>411.4</v>
      </c>
      <c r="L16" s="44"/>
    </row>
    <row r="17" spans="1:12">
      <c r="A17" s="44" t="s">
        <v>178</v>
      </c>
      <c r="B17" s="46">
        <v>14.4</v>
      </c>
      <c r="C17" s="1">
        <f t="shared" ref="C17:C21" si="3">+B17/D17</f>
        <v>6.6512702078521946E-2</v>
      </c>
      <c r="D17" s="46">
        <v>216.5</v>
      </c>
      <c r="E17" s="46">
        <v>25.7</v>
      </c>
      <c r="F17" s="1">
        <f t="shared" ref="F17:F21" si="4">+E17/G17</f>
        <v>0.1258570029382958</v>
      </c>
      <c r="G17" s="46">
        <v>204.2</v>
      </c>
      <c r="H17" s="46">
        <v>40.1</v>
      </c>
      <c r="I17" s="1">
        <f t="shared" ref="I17:I21" si="5">+H17/J17</f>
        <v>9.5317328262419787E-2</v>
      </c>
      <c r="J17" s="46">
        <v>420.7</v>
      </c>
      <c r="L17" s="44"/>
    </row>
    <row r="18" spans="1:12">
      <c r="A18" s="44" t="s">
        <v>179</v>
      </c>
      <c r="B18" s="46">
        <v>13.3</v>
      </c>
      <c r="C18" s="1">
        <f t="shared" si="3"/>
        <v>6.0564663023679424E-2</v>
      </c>
      <c r="D18" s="46">
        <v>219.6</v>
      </c>
      <c r="E18" s="46">
        <v>27.5</v>
      </c>
      <c r="F18" s="1">
        <f t="shared" si="4"/>
        <v>0.12454710144927536</v>
      </c>
      <c r="G18" s="46">
        <v>220.8</v>
      </c>
      <c r="H18" s="46">
        <v>40.799999999999997</v>
      </c>
      <c r="I18" s="1">
        <f t="shared" si="5"/>
        <v>9.264305177111716E-2</v>
      </c>
      <c r="J18" s="46">
        <v>440.4</v>
      </c>
      <c r="L18" s="44"/>
    </row>
    <row r="19" spans="1:12">
      <c r="A19" s="44" t="s">
        <v>180</v>
      </c>
      <c r="B19" s="46">
        <v>14.4</v>
      </c>
      <c r="C19" s="1">
        <f t="shared" si="3"/>
        <v>6.5723413966225469E-2</v>
      </c>
      <c r="D19" s="46">
        <v>219.1</v>
      </c>
      <c r="E19" s="46">
        <v>30.3</v>
      </c>
      <c r="F19" s="1">
        <f t="shared" si="4"/>
        <v>0.12926621160409557</v>
      </c>
      <c r="G19" s="46">
        <v>234.4</v>
      </c>
      <c r="H19" s="46">
        <v>44.7</v>
      </c>
      <c r="I19" s="1">
        <f t="shared" si="5"/>
        <v>9.8566703417861085E-2</v>
      </c>
      <c r="J19" s="46">
        <v>453.5</v>
      </c>
      <c r="L19" s="44"/>
    </row>
    <row r="20" spans="1:12">
      <c r="A20" s="44" t="s">
        <v>181</v>
      </c>
      <c r="B20" s="46">
        <v>15.8</v>
      </c>
      <c r="C20" s="1">
        <f t="shared" si="3"/>
        <v>7.3659673659673658E-2</v>
      </c>
      <c r="D20" s="46">
        <v>214.5</v>
      </c>
      <c r="E20" s="46">
        <v>27.7</v>
      </c>
      <c r="F20" s="1">
        <f t="shared" si="4"/>
        <v>0.11707523245984784</v>
      </c>
      <c r="G20" s="46">
        <v>236.6</v>
      </c>
      <c r="H20" s="46">
        <v>43.5</v>
      </c>
      <c r="I20" s="1">
        <f t="shared" si="5"/>
        <v>9.6430946575038784E-2</v>
      </c>
      <c r="J20" s="46">
        <v>451.1</v>
      </c>
      <c r="L20" s="44"/>
    </row>
    <row r="21" spans="1:12">
      <c r="A21" s="44" t="s">
        <v>182</v>
      </c>
      <c r="B21" s="46">
        <v>17.2</v>
      </c>
      <c r="C21" s="1">
        <f t="shared" si="3"/>
        <v>8.0675422138836772E-2</v>
      </c>
      <c r="D21" s="46">
        <v>213.2</v>
      </c>
      <c r="E21" s="46">
        <v>28.8</v>
      </c>
      <c r="F21" s="1">
        <f t="shared" si="4"/>
        <v>0.12276214833759591</v>
      </c>
      <c r="G21" s="46">
        <v>234.6</v>
      </c>
      <c r="H21" s="46">
        <v>46</v>
      </c>
      <c r="I21" s="1">
        <f t="shared" si="5"/>
        <v>0.1027244305493524</v>
      </c>
      <c r="J21" s="46">
        <v>447.79999999999995</v>
      </c>
      <c r="L21" s="44"/>
    </row>
    <row r="23" spans="1:12">
      <c r="A23" s="50" t="s">
        <v>210</v>
      </c>
    </row>
    <row r="24" spans="1:12">
      <c r="A24" s="47"/>
      <c r="B24" s="48" t="s">
        <v>201</v>
      </c>
      <c r="C24" s="48"/>
      <c r="E24" s="48" t="s">
        <v>204</v>
      </c>
      <c r="F24" s="48"/>
      <c r="H24" s="48" t="s">
        <v>205</v>
      </c>
      <c r="I24" s="48"/>
    </row>
    <row r="25" spans="1:12">
      <c r="A25" s="3"/>
      <c r="B25" s="4" t="s">
        <v>202</v>
      </c>
      <c r="C25" s="4" t="s">
        <v>203</v>
      </c>
      <c r="D25" s="4" t="s">
        <v>212</v>
      </c>
      <c r="E25" s="4" t="s">
        <v>202</v>
      </c>
      <c r="F25" s="4" t="s">
        <v>203</v>
      </c>
      <c r="G25" s="4" t="s">
        <v>212</v>
      </c>
      <c r="H25" s="4" t="s">
        <v>202</v>
      </c>
      <c r="I25" s="4" t="s">
        <v>203</v>
      </c>
      <c r="J25" s="4" t="s">
        <v>212</v>
      </c>
    </row>
    <row r="26" spans="1:12">
      <c r="A26" s="44" t="s">
        <v>177</v>
      </c>
      <c r="B26" s="46">
        <v>4.4000000000000004</v>
      </c>
      <c r="C26" s="1">
        <f>+B26/D26</f>
        <v>0.13836477987421383</v>
      </c>
      <c r="D26" s="46">
        <v>31.8</v>
      </c>
      <c r="E26" s="46">
        <v>7</v>
      </c>
      <c r="F26" s="1">
        <f>+E26/G26</f>
        <v>0.27559055118110237</v>
      </c>
      <c r="G26" s="46">
        <v>25.4</v>
      </c>
      <c r="H26" s="46">
        <v>11.4</v>
      </c>
      <c r="I26" s="1">
        <f>+H26/J26</f>
        <v>0.1993006993006993</v>
      </c>
      <c r="J26" s="46">
        <v>57.2</v>
      </c>
      <c r="L26" s="44"/>
    </row>
    <row r="27" spans="1:12">
      <c r="A27" s="44" t="s">
        <v>178</v>
      </c>
      <c r="B27" s="46">
        <v>3.2</v>
      </c>
      <c r="C27" s="1">
        <f t="shared" ref="C27:C31" si="6">+B27/D27</f>
        <v>0.10256410256410257</v>
      </c>
      <c r="D27" s="46">
        <v>31.2</v>
      </c>
      <c r="E27" s="46">
        <v>7.4</v>
      </c>
      <c r="F27" s="1">
        <f t="shared" ref="F27:F31" si="7">+E27/G27</f>
        <v>0.26714801444043323</v>
      </c>
      <c r="G27" s="46">
        <v>27.7</v>
      </c>
      <c r="H27" s="46">
        <v>10.600000000000001</v>
      </c>
      <c r="I27" s="1">
        <f t="shared" ref="I27:I31" si="8">+H27/J27</f>
        <v>0.17996604414261463</v>
      </c>
      <c r="J27" s="46">
        <v>58.9</v>
      </c>
      <c r="L27" s="44"/>
    </row>
    <row r="28" spans="1:12">
      <c r="A28" s="44" t="s">
        <v>179</v>
      </c>
      <c r="B28" s="46">
        <v>2.9</v>
      </c>
      <c r="C28" s="1">
        <f t="shared" si="6"/>
        <v>8.3333333333333343E-2</v>
      </c>
      <c r="D28" s="46">
        <v>34.799999999999997</v>
      </c>
      <c r="E28" s="46">
        <v>7.7</v>
      </c>
      <c r="F28" s="1">
        <f t="shared" si="7"/>
        <v>0.25328947368421056</v>
      </c>
      <c r="G28" s="46">
        <v>30.4</v>
      </c>
      <c r="H28" s="46">
        <v>10.6</v>
      </c>
      <c r="I28" s="1">
        <f t="shared" si="8"/>
        <v>0.16257668711656445</v>
      </c>
      <c r="J28" s="46">
        <v>65.199999999999989</v>
      </c>
      <c r="L28" s="44"/>
    </row>
    <row r="29" spans="1:12">
      <c r="A29" s="44" t="s">
        <v>180</v>
      </c>
      <c r="B29" s="46">
        <v>4.4000000000000004</v>
      </c>
      <c r="C29" s="1">
        <f t="shared" si="6"/>
        <v>0.12359550561797754</v>
      </c>
      <c r="D29" s="46">
        <v>35.6</v>
      </c>
      <c r="E29" s="46">
        <v>7.2</v>
      </c>
      <c r="F29" s="1">
        <f t="shared" si="7"/>
        <v>0.22641509433962265</v>
      </c>
      <c r="G29" s="46">
        <v>31.8</v>
      </c>
      <c r="H29" s="46">
        <v>11.600000000000001</v>
      </c>
      <c r="I29" s="1">
        <f t="shared" si="8"/>
        <v>0.17210682492581603</v>
      </c>
      <c r="J29" s="46">
        <v>67.400000000000006</v>
      </c>
      <c r="L29" s="44"/>
    </row>
    <row r="30" spans="1:12">
      <c r="A30" s="44" t="s">
        <v>181</v>
      </c>
      <c r="B30" s="46">
        <v>4.4000000000000004</v>
      </c>
      <c r="C30" s="1">
        <f t="shared" si="6"/>
        <v>0.12680115273775217</v>
      </c>
      <c r="D30" s="46">
        <v>34.700000000000003</v>
      </c>
      <c r="E30" s="46">
        <v>9.1</v>
      </c>
      <c r="F30" s="1">
        <f t="shared" si="7"/>
        <v>0.25348189415041783</v>
      </c>
      <c r="G30" s="46">
        <v>35.9</v>
      </c>
      <c r="H30" s="46">
        <v>13.5</v>
      </c>
      <c r="I30" s="1">
        <f t="shared" si="8"/>
        <v>0.19121813031161475</v>
      </c>
      <c r="J30" s="46">
        <v>70.599999999999994</v>
      </c>
      <c r="L30" s="44"/>
    </row>
    <row r="31" spans="1:12">
      <c r="A31" s="44" t="s">
        <v>182</v>
      </c>
      <c r="B31" s="46">
        <v>3.9</v>
      </c>
      <c r="C31" s="1">
        <f t="shared" si="6"/>
        <v>0.10512129380053908</v>
      </c>
      <c r="D31" s="46">
        <v>37.1</v>
      </c>
      <c r="E31" s="46">
        <v>8.1</v>
      </c>
      <c r="F31" s="1">
        <f t="shared" si="7"/>
        <v>0.22252747252747251</v>
      </c>
      <c r="G31" s="46">
        <v>36.4</v>
      </c>
      <c r="H31" s="46">
        <v>12</v>
      </c>
      <c r="I31" s="1">
        <f t="shared" si="8"/>
        <v>0.16326530612244897</v>
      </c>
      <c r="J31" s="46">
        <v>73.5</v>
      </c>
      <c r="L31" s="44"/>
    </row>
    <row r="32" spans="1:12">
      <c r="A32" s="44"/>
    </row>
    <row r="33" spans="1:12">
      <c r="A33" s="50" t="s">
        <v>209</v>
      </c>
      <c r="B33" s="47"/>
      <c r="C33" s="47"/>
      <c r="E33" s="47"/>
      <c r="F33" s="47"/>
      <c r="H33" s="47"/>
      <c r="I33" s="47"/>
    </row>
    <row r="34" spans="1:12">
      <c r="A34" s="47"/>
      <c r="B34" s="48" t="s">
        <v>201</v>
      </c>
      <c r="C34" s="48"/>
      <c r="E34" s="48" t="s">
        <v>204</v>
      </c>
      <c r="F34" s="48"/>
      <c r="H34" s="48" t="s">
        <v>205</v>
      </c>
      <c r="I34" s="48"/>
    </row>
    <row r="35" spans="1:12">
      <c r="A35" s="3"/>
      <c r="B35" s="4" t="s">
        <v>202</v>
      </c>
      <c r="C35" s="4" t="s">
        <v>203</v>
      </c>
      <c r="D35" s="4" t="s">
        <v>212</v>
      </c>
      <c r="E35" s="4" t="s">
        <v>202</v>
      </c>
      <c r="F35" s="4" t="s">
        <v>203</v>
      </c>
      <c r="G35" s="4" t="s">
        <v>212</v>
      </c>
      <c r="H35" s="4" t="s">
        <v>202</v>
      </c>
      <c r="I35" s="4" t="s">
        <v>203</v>
      </c>
      <c r="J35" s="4" t="s">
        <v>212</v>
      </c>
    </row>
    <row r="36" spans="1:12">
      <c r="A36" s="44" t="s">
        <v>177</v>
      </c>
      <c r="B36">
        <v>1.5</v>
      </c>
      <c r="C36" s="1">
        <f>+B36/D36</f>
        <v>3.875968992248062E-2</v>
      </c>
      <c r="D36">
        <v>38.700000000000003</v>
      </c>
      <c r="E36">
        <v>4.2</v>
      </c>
      <c r="F36" s="1">
        <f>+E36/G36</f>
        <v>6.8292682926829273E-2</v>
      </c>
      <c r="G36">
        <v>61.5</v>
      </c>
      <c r="H36">
        <v>5.7</v>
      </c>
      <c r="I36" s="1">
        <f>+H36/J36</f>
        <v>5.6886227544910177E-2</v>
      </c>
      <c r="J36">
        <v>100.2</v>
      </c>
      <c r="L36" s="44"/>
    </row>
    <row r="37" spans="1:12">
      <c r="A37" s="44" t="s">
        <v>178</v>
      </c>
      <c r="B37">
        <v>1.5</v>
      </c>
      <c r="C37" s="1">
        <f t="shared" ref="C37:C41" si="9">+B37/D37</f>
        <v>3.9787798408488062E-2</v>
      </c>
      <c r="D37">
        <v>37.700000000000003</v>
      </c>
      <c r="E37">
        <v>5.5</v>
      </c>
      <c r="F37" s="1">
        <f t="shared" ref="F37:F41" si="10">+E37/G37</f>
        <v>8.943089430894309E-2</v>
      </c>
      <c r="G37">
        <v>61.5</v>
      </c>
      <c r="H37">
        <v>7</v>
      </c>
      <c r="I37" s="1">
        <f t="shared" ref="I37:I41" si="11">+H37/J37</f>
        <v>7.0564516129032251E-2</v>
      </c>
      <c r="J37">
        <v>99.2</v>
      </c>
      <c r="L37" s="44"/>
    </row>
    <row r="38" spans="1:12">
      <c r="A38" s="44" t="s">
        <v>179</v>
      </c>
      <c r="B38">
        <v>1.6</v>
      </c>
      <c r="C38" s="1">
        <f t="shared" si="9"/>
        <v>4.3835616438356165E-2</v>
      </c>
      <c r="D38">
        <v>36.5</v>
      </c>
      <c r="E38">
        <v>5.0999999999999996</v>
      </c>
      <c r="F38" s="1">
        <f t="shared" si="10"/>
        <v>9.3922651933701654E-2</v>
      </c>
      <c r="G38">
        <v>54.3</v>
      </c>
      <c r="H38">
        <v>6.6999999999999993</v>
      </c>
      <c r="I38" s="1">
        <f t="shared" si="11"/>
        <v>7.3788546255506599E-2</v>
      </c>
      <c r="J38">
        <v>90.8</v>
      </c>
      <c r="L38" s="44"/>
    </row>
    <row r="39" spans="1:12">
      <c r="A39" s="44" t="s">
        <v>180</v>
      </c>
      <c r="B39">
        <v>2.2999999999999998</v>
      </c>
      <c r="C39" s="1">
        <f t="shared" si="9"/>
        <v>5.7934508816120896E-2</v>
      </c>
      <c r="D39">
        <v>39.700000000000003</v>
      </c>
      <c r="E39">
        <v>7.4</v>
      </c>
      <c r="F39" s="1">
        <f t="shared" si="10"/>
        <v>0.13503649635036497</v>
      </c>
      <c r="G39">
        <v>54.8</v>
      </c>
      <c r="H39">
        <v>9.6999999999999993</v>
      </c>
      <c r="I39" s="1">
        <f t="shared" si="11"/>
        <v>0.10264550264550264</v>
      </c>
      <c r="J39">
        <v>94.5</v>
      </c>
      <c r="L39" s="44"/>
    </row>
    <row r="40" spans="1:12">
      <c r="A40" s="44" t="s">
        <v>181</v>
      </c>
      <c r="B40">
        <v>2.7</v>
      </c>
      <c r="C40" s="1">
        <f t="shared" si="9"/>
        <v>6.3679245283018868E-2</v>
      </c>
      <c r="D40">
        <v>42.4</v>
      </c>
      <c r="E40">
        <v>7.1</v>
      </c>
      <c r="F40" s="1">
        <f t="shared" si="10"/>
        <v>0.11912751677852348</v>
      </c>
      <c r="G40">
        <v>59.6</v>
      </c>
      <c r="H40">
        <v>9.8000000000000007</v>
      </c>
      <c r="I40" s="1">
        <f t="shared" si="11"/>
        <v>9.6078431372549025E-2</v>
      </c>
      <c r="J40">
        <v>102</v>
      </c>
      <c r="L40" s="44"/>
    </row>
    <row r="41" spans="1:12">
      <c r="A41" s="44" t="s">
        <v>182</v>
      </c>
      <c r="B41">
        <v>2.6</v>
      </c>
      <c r="C41" s="1">
        <f t="shared" si="9"/>
        <v>6.1176470588235297E-2</v>
      </c>
      <c r="D41">
        <v>42.5</v>
      </c>
      <c r="E41">
        <v>7.3</v>
      </c>
      <c r="F41" s="1">
        <f t="shared" si="10"/>
        <v>0.11642743221690589</v>
      </c>
      <c r="G41">
        <v>62.7</v>
      </c>
      <c r="H41">
        <v>9.9</v>
      </c>
      <c r="I41" s="1">
        <f t="shared" si="11"/>
        <v>9.4106463878326996E-2</v>
      </c>
      <c r="J41">
        <v>105.2</v>
      </c>
      <c r="L41" s="44"/>
    </row>
    <row r="42" spans="1:12">
      <c r="A42" s="44"/>
    </row>
    <row r="43" spans="1:12">
      <c r="A43" s="50" t="s">
        <v>208</v>
      </c>
    </row>
    <row r="44" spans="1:12">
      <c r="A44" s="47"/>
      <c r="B44" s="48" t="s">
        <v>201</v>
      </c>
      <c r="C44" s="48"/>
      <c r="E44" s="48" t="s">
        <v>204</v>
      </c>
      <c r="F44" s="48"/>
      <c r="H44" s="48" t="s">
        <v>205</v>
      </c>
      <c r="I44" s="48"/>
    </row>
    <row r="45" spans="1:12">
      <c r="A45" s="3"/>
      <c r="B45" s="4" t="s">
        <v>202</v>
      </c>
      <c r="C45" s="4" t="s">
        <v>203</v>
      </c>
      <c r="D45" s="4" t="s">
        <v>212</v>
      </c>
      <c r="E45" s="4" t="s">
        <v>202</v>
      </c>
      <c r="F45" s="4" t="s">
        <v>203</v>
      </c>
      <c r="G45" s="4" t="s">
        <v>212</v>
      </c>
      <c r="H45" s="4" t="s">
        <v>202</v>
      </c>
      <c r="I45" s="4" t="s">
        <v>203</v>
      </c>
      <c r="J45" s="4" t="s">
        <v>212</v>
      </c>
    </row>
    <row r="46" spans="1:12">
      <c r="A46" s="44" t="s">
        <v>177</v>
      </c>
      <c r="B46" s="46">
        <v>25.8</v>
      </c>
      <c r="C46" s="1">
        <f>+B46/D46</f>
        <v>8.2825040128410923E-2</v>
      </c>
      <c r="D46" s="46">
        <v>311.5</v>
      </c>
      <c r="E46" s="46">
        <v>48.6</v>
      </c>
      <c r="F46" s="1">
        <f>+E46/G46</f>
        <v>0.15547024952015354</v>
      </c>
      <c r="G46" s="46">
        <v>312.60000000000002</v>
      </c>
      <c r="H46" s="46">
        <v>74.400000000000006</v>
      </c>
      <c r="I46" s="1">
        <f>+H46/J46</f>
        <v>0.11921166479730813</v>
      </c>
      <c r="J46" s="46">
        <v>624.1</v>
      </c>
      <c r="L46" s="44"/>
    </row>
    <row r="47" spans="1:12">
      <c r="A47" s="44" t="s">
        <v>178</v>
      </c>
      <c r="B47" s="46">
        <v>24.5</v>
      </c>
      <c r="C47" s="1">
        <f t="shared" ref="C47:C51" si="12">+B47/D47</f>
        <v>7.829977628635347E-2</v>
      </c>
      <c r="D47" s="46">
        <v>312.89999999999998</v>
      </c>
      <c r="E47" s="46">
        <v>48.2</v>
      </c>
      <c r="F47" s="1">
        <f t="shared" ref="F47:F51" si="13">+E47/G47</f>
        <v>0.14917982048901268</v>
      </c>
      <c r="G47" s="46">
        <v>323.10000000000002</v>
      </c>
      <c r="H47" s="46">
        <v>72.7</v>
      </c>
      <c r="I47" s="1">
        <f t="shared" ref="I47:I51" si="14">+H47/J47</f>
        <v>0.11430817610062893</v>
      </c>
      <c r="J47" s="46">
        <v>636</v>
      </c>
      <c r="L47" s="44"/>
    </row>
    <row r="48" spans="1:12">
      <c r="A48" s="44" t="s">
        <v>179</v>
      </c>
      <c r="B48" s="46">
        <v>22.9</v>
      </c>
      <c r="C48" s="1">
        <f t="shared" si="12"/>
        <v>7.2560202788339662E-2</v>
      </c>
      <c r="D48" s="46">
        <v>315.60000000000002</v>
      </c>
      <c r="E48" s="46">
        <v>50.5</v>
      </c>
      <c r="F48" s="1">
        <f t="shared" si="13"/>
        <v>0.15074626865671642</v>
      </c>
      <c r="G48" s="46">
        <v>335</v>
      </c>
      <c r="H48" s="46">
        <v>73.400000000000006</v>
      </c>
      <c r="I48" s="1">
        <f t="shared" si="14"/>
        <v>0.11281893636643099</v>
      </c>
      <c r="J48" s="46">
        <v>650.6</v>
      </c>
      <c r="L48" s="44"/>
    </row>
    <row r="49" spans="1:12">
      <c r="A49" s="44" t="s">
        <v>180</v>
      </c>
      <c r="B49" s="46">
        <v>25.7</v>
      </c>
      <c r="C49" s="1">
        <f t="shared" si="12"/>
        <v>8.0893925086559654E-2</v>
      </c>
      <c r="D49" s="46">
        <v>317.7</v>
      </c>
      <c r="E49" s="46">
        <v>54</v>
      </c>
      <c r="F49" s="1">
        <f t="shared" si="13"/>
        <v>0.15530629853321828</v>
      </c>
      <c r="G49" s="46">
        <v>347.7</v>
      </c>
      <c r="H49" s="46">
        <v>79.7</v>
      </c>
      <c r="I49" s="1">
        <f t="shared" si="14"/>
        <v>0.11977757739705441</v>
      </c>
      <c r="J49" s="46">
        <v>665.4</v>
      </c>
      <c r="L49" s="44"/>
    </row>
    <row r="50" spans="1:12">
      <c r="A50" s="44" t="s">
        <v>181</v>
      </c>
      <c r="B50" s="46">
        <v>27.6</v>
      </c>
      <c r="C50" s="1">
        <f t="shared" si="12"/>
        <v>8.7231352718078387E-2</v>
      </c>
      <c r="D50" s="46">
        <v>316.39999999999998</v>
      </c>
      <c r="E50" s="46">
        <v>51.3</v>
      </c>
      <c r="F50" s="1">
        <f t="shared" si="13"/>
        <v>0.14454775993237531</v>
      </c>
      <c r="G50" s="46">
        <v>354.9</v>
      </c>
      <c r="H50" s="46">
        <v>78.900000000000006</v>
      </c>
      <c r="I50" s="1">
        <f t="shared" si="14"/>
        <v>0.11753314464471921</v>
      </c>
      <c r="J50" s="46">
        <v>671.3</v>
      </c>
      <c r="L50" s="44"/>
    </row>
    <row r="51" spans="1:12">
      <c r="A51" s="44" t="s">
        <v>182</v>
      </c>
      <c r="B51" s="46">
        <v>28.4</v>
      </c>
      <c r="C51" s="1">
        <f t="shared" si="12"/>
        <v>9.0359529112313069E-2</v>
      </c>
      <c r="D51" s="46">
        <v>314.3</v>
      </c>
      <c r="E51" s="46">
        <v>51.6</v>
      </c>
      <c r="F51" s="1">
        <f t="shared" si="13"/>
        <v>0.14437604924454395</v>
      </c>
      <c r="G51" s="46">
        <v>357.4</v>
      </c>
      <c r="H51" s="46">
        <v>80</v>
      </c>
      <c r="I51" s="1">
        <f t="shared" si="14"/>
        <v>0.1191007890427274</v>
      </c>
      <c r="J51" s="46">
        <v>671.7</v>
      </c>
      <c r="L51" s="44"/>
    </row>
    <row r="53" spans="1:12">
      <c r="A53" s="50" t="s">
        <v>211</v>
      </c>
    </row>
    <row r="54" spans="1:12">
      <c r="A54" s="47"/>
      <c r="B54" s="48" t="s">
        <v>201</v>
      </c>
      <c r="C54" s="48"/>
      <c r="E54" s="48" t="s">
        <v>204</v>
      </c>
      <c r="F54" s="48"/>
      <c r="H54" s="48" t="s">
        <v>205</v>
      </c>
      <c r="I54" s="48"/>
    </row>
    <row r="55" spans="1:12">
      <c r="A55" s="3"/>
      <c r="B55" s="4" t="s">
        <v>202</v>
      </c>
      <c r="C55" s="4" t="s">
        <v>203</v>
      </c>
      <c r="D55" s="4" t="s">
        <v>212</v>
      </c>
      <c r="E55" s="4" t="s">
        <v>202</v>
      </c>
      <c r="F55" s="4" t="s">
        <v>203</v>
      </c>
      <c r="G55" s="4" t="s">
        <v>212</v>
      </c>
      <c r="H55" s="4" t="s">
        <v>202</v>
      </c>
      <c r="I55" s="4" t="s">
        <v>203</v>
      </c>
      <c r="J55" s="4" t="s">
        <v>212</v>
      </c>
    </row>
    <row r="56" spans="1:12">
      <c r="A56" s="44" t="s">
        <v>177</v>
      </c>
      <c r="B56">
        <f t="shared" ref="B56:B61" si="15">+B46-B6</f>
        <v>14.600000000000001</v>
      </c>
      <c r="C56" s="51">
        <f t="shared" ref="C56:C61" si="16">+B56/D56</f>
        <v>6.0480530240265125E-2</v>
      </c>
      <c r="D56">
        <f t="shared" ref="D56:E61" si="17">+D46-D6</f>
        <v>241.4</v>
      </c>
      <c r="E56">
        <f t="shared" si="17"/>
        <v>31</v>
      </c>
      <c r="F56" s="51">
        <f t="shared" ref="F56:F61" si="18">+E56/G56</f>
        <v>0.12076353720296064</v>
      </c>
      <c r="G56">
        <f t="shared" ref="G56:H61" si="19">+G46-G6</f>
        <v>256.70000000000005</v>
      </c>
      <c r="H56">
        <f t="shared" si="19"/>
        <v>45.600000000000009</v>
      </c>
      <c r="I56" s="51">
        <f t="shared" ref="I56:I61" si="20">+H56/J56</f>
        <v>9.1547881951415389E-2</v>
      </c>
      <c r="J56">
        <f t="shared" ref="J56:J61" si="21">+J46-J6</f>
        <v>498.1</v>
      </c>
      <c r="L56" s="44"/>
    </row>
    <row r="57" spans="1:12">
      <c r="A57" s="44" t="s">
        <v>178</v>
      </c>
      <c r="B57">
        <f t="shared" si="15"/>
        <v>15</v>
      </c>
      <c r="C57" s="51">
        <f t="shared" si="16"/>
        <v>6.1728395061728406E-2</v>
      </c>
      <c r="D57">
        <f t="shared" si="17"/>
        <v>242.99999999999997</v>
      </c>
      <c r="E57">
        <f t="shared" si="17"/>
        <v>31.900000000000002</v>
      </c>
      <c r="F57" s="51">
        <f t="shared" si="18"/>
        <v>0.12133891213389121</v>
      </c>
      <c r="G57">
        <f t="shared" si="19"/>
        <v>262.90000000000003</v>
      </c>
      <c r="H57">
        <f t="shared" si="19"/>
        <v>46.900000000000006</v>
      </c>
      <c r="I57" s="51">
        <f t="shared" si="20"/>
        <v>9.2706068392963054E-2</v>
      </c>
      <c r="J57">
        <f t="shared" si="21"/>
        <v>505.9</v>
      </c>
      <c r="L57" s="44"/>
    </row>
    <row r="58" spans="1:12">
      <c r="A58" s="44" t="s">
        <v>179</v>
      </c>
      <c r="B58">
        <f t="shared" si="15"/>
        <v>13.299999999999999</v>
      </c>
      <c r="C58" s="51">
        <f t="shared" si="16"/>
        <v>5.4396728016359905E-2</v>
      </c>
      <c r="D58">
        <f t="shared" si="17"/>
        <v>244.50000000000003</v>
      </c>
      <c r="E58">
        <f t="shared" si="17"/>
        <v>33</v>
      </c>
      <c r="F58" s="51">
        <f t="shared" si="18"/>
        <v>0.11978221415607986</v>
      </c>
      <c r="G58">
        <f t="shared" si="19"/>
        <v>275.5</v>
      </c>
      <c r="H58">
        <f t="shared" si="19"/>
        <v>46.300000000000004</v>
      </c>
      <c r="I58" s="51">
        <f t="shared" si="20"/>
        <v>8.9038461538461552E-2</v>
      </c>
      <c r="J58">
        <f t="shared" si="21"/>
        <v>520</v>
      </c>
      <c r="L58" s="44"/>
    </row>
    <row r="59" spans="1:12">
      <c r="A59" s="44" t="s">
        <v>180</v>
      </c>
      <c r="B59">
        <f t="shared" si="15"/>
        <v>15.899999999999999</v>
      </c>
      <c r="C59" s="51">
        <f t="shared" si="16"/>
        <v>6.4634146341463403E-2</v>
      </c>
      <c r="D59">
        <f t="shared" si="17"/>
        <v>246</v>
      </c>
      <c r="E59">
        <f t="shared" si="17"/>
        <v>37.200000000000003</v>
      </c>
      <c r="F59" s="51">
        <f t="shared" si="18"/>
        <v>0.1299336360461055</v>
      </c>
      <c r="G59">
        <f t="shared" si="19"/>
        <v>286.3</v>
      </c>
      <c r="H59">
        <f t="shared" si="19"/>
        <v>53.1</v>
      </c>
      <c r="I59" s="51">
        <f t="shared" si="20"/>
        <v>9.9755776817584074E-2</v>
      </c>
      <c r="J59">
        <f t="shared" si="21"/>
        <v>532.29999999999995</v>
      </c>
      <c r="L59" s="44"/>
    </row>
    <row r="60" spans="1:12">
      <c r="A60" s="44" t="s">
        <v>181</v>
      </c>
      <c r="B60">
        <f t="shared" si="15"/>
        <v>17.700000000000003</v>
      </c>
      <c r="C60" s="51">
        <f t="shared" si="16"/>
        <v>7.2779605263157909E-2</v>
      </c>
      <c r="D60">
        <f t="shared" si="17"/>
        <v>243.2</v>
      </c>
      <c r="E60">
        <f t="shared" si="17"/>
        <v>36</v>
      </c>
      <c r="F60" s="51">
        <f t="shared" si="18"/>
        <v>0.12286689419795221</v>
      </c>
      <c r="G60">
        <f t="shared" si="19"/>
        <v>293</v>
      </c>
      <c r="H60">
        <f t="shared" si="19"/>
        <v>53.7</v>
      </c>
      <c r="I60" s="51">
        <f t="shared" si="20"/>
        <v>0.10014919806042523</v>
      </c>
      <c r="J60">
        <f t="shared" si="21"/>
        <v>536.19999999999993</v>
      </c>
      <c r="L60" s="44"/>
    </row>
    <row r="61" spans="1:12">
      <c r="A61" s="44" t="s">
        <v>182</v>
      </c>
      <c r="B61">
        <f t="shared" si="15"/>
        <v>18.299999999999997</v>
      </c>
      <c r="C61" s="51">
        <f t="shared" si="16"/>
        <v>7.493857493857492E-2</v>
      </c>
      <c r="D61">
        <f t="shared" si="17"/>
        <v>244.20000000000002</v>
      </c>
      <c r="E61">
        <f t="shared" si="17"/>
        <v>36.700000000000003</v>
      </c>
      <c r="F61" s="51">
        <f t="shared" si="18"/>
        <v>0.12534153005464485</v>
      </c>
      <c r="G61">
        <f t="shared" si="19"/>
        <v>292.79999999999995</v>
      </c>
      <c r="H61">
        <f t="shared" si="19"/>
        <v>55</v>
      </c>
      <c r="I61" s="51">
        <f t="shared" si="20"/>
        <v>0.10242085661080075</v>
      </c>
      <c r="J61">
        <f t="shared" si="21"/>
        <v>537</v>
      </c>
      <c r="L61" s="44"/>
    </row>
  </sheetData>
  <mergeCells count="1">
    <mergeCell ref="A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sqref="A1:XFD2"/>
    </sheetView>
  </sheetViews>
  <sheetFormatPr defaultRowHeight="14.4"/>
  <cols>
    <col min="2" max="23" width="12.77734375" customWidth="1"/>
  </cols>
  <sheetData>
    <row r="1" spans="1:16" ht="18">
      <c r="A1" s="172" t="s">
        <v>621</v>
      </c>
    </row>
    <row r="2" spans="1:16">
      <c r="A2" s="94" t="s">
        <v>619</v>
      </c>
    </row>
    <row r="3" spans="1:16">
      <c r="A3" t="s">
        <v>243</v>
      </c>
      <c r="H3" t="s">
        <v>207</v>
      </c>
      <c r="N3" t="s">
        <v>244</v>
      </c>
    </row>
    <row r="4" spans="1:16" s="132" customFormat="1" ht="43.2">
      <c r="A4" s="133"/>
      <c r="B4" s="133" t="s">
        <v>399</v>
      </c>
      <c r="C4" s="133" t="s">
        <v>400</v>
      </c>
      <c r="D4" s="133" t="s">
        <v>401</v>
      </c>
      <c r="E4" s="133" t="s">
        <v>402</v>
      </c>
      <c r="F4" s="133" t="s">
        <v>403</v>
      </c>
      <c r="G4" s="133"/>
      <c r="H4" s="133" t="s">
        <v>399</v>
      </c>
      <c r="I4" s="133" t="s">
        <v>400</v>
      </c>
      <c r="J4" s="133" t="s">
        <v>401</v>
      </c>
      <c r="K4" s="133" t="s">
        <v>402</v>
      </c>
      <c r="L4" s="133" t="s">
        <v>404</v>
      </c>
      <c r="N4" s="133" t="s">
        <v>399</v>
      </c>
      <c r="O4" s="133" t="s">
        <v>401</v>
      </c>
      <c r="P4" s="133" t="s">
        <v>404</v>
      </c>
    </row>
    <row r="5" spans="1:16" s="32" customFormat="1">
      <c r="A5" s="32">
        <v>2008</v>
      </c>
      <c r="B5" s="263">
        <v>843</v>
      </c>
      <c r="C5" s="263">
        <v>729</v>
      </c>
      <c r="D5" s="268">
        <v>23.31</v>
      </c>
      <c r="E5" s="268">
        <v>18.559999999999999</v>
      </c>
      <c r="F5" s="270">
        <v>2152.9</v>
      </c>
      <c r="G5" s="264"/>
      <c r="H5" s="263">
        <v>721</v>
      </c>
      <c r="I5" s="263">
        <v>671</v>
      </c>
      <c r="J5" s="268">
        <v>20.9</v>
      </c>
      <c r="K5" s="268">
        <v>16.78</v>
      </c>
      <c r="L5" s="270">
        <v>257.8</v>
      </c>
      <c r="M5" s="264"/>
      <c r="N5" s="265">
        <f>+((B5*F5)-(H5*L5))/(F5-L5)</f>
        <v>859.59627460292336</v>
      </c>
      <c r="O5" s="266">
        <f>+((D5*F5)-(J5*L5))/(F5-L5)</f>
        <v>23.6378444409266</v>
      </c>
      <c r="P5" s="272">
        <f>+F5-L5</f>
        <v>1895.1000000000001</v>
      </c>
    </row>
    <row r="6" spans="1:16" s="32" customFormat="1">
      <c r="A6" s="32">
        <v>2009</v>
      </c>
      <c r="B6" s="267">
        <v>870</v>
      </c>
      <c r="C6" s="267">
        <v>760</v>
      </c>
      <c r="D6" s="269">
        <v>24.16</v>
      </c>
      <c r="E6" s="269">
        <v>19.510000000000002</v>
      </c>
      <c r="F6" s="271">
        <v>2121.8000000000002</v>
      </c>
      <c r="G6" s="264"/>
      <c r="H6" s="267">
        <v>742</v>
      </c>
      <c r="I6" s="267">
        <v>686</v>
      </c>
      <c r="J6" s="269">
        <v>20.04</v>
      </c>
      <c r="K6" s="269">
        <v>17.48</v>
      </c>
      <c r="L6" s="271">
        <v>243.3</v>
      </c>
      <c r="M6" s="264"/>
      <c r="N6" s="265">
        <f t="shared" ref="N6:N15" si="0">+((B6*F6)-(H6*L6))/(F6-L6)</f>
        <v>886.57833377694965</v>
      </c>
      <c r="O6" s="266">
        <f t="shared" ref="O6:O15" si="1">+((D6*F6)-(J6*L6))/(F6-L6)</f>
        <v>24.693615118445567</v>
      </c>
      <c r="P6" s="272">
        <f t="shared" ref="P6:P15" si="2">+F6-L6</f>
        <v>1878.5000000000002</v>
      </c>
    </row>
    <row r="7" spans="1:16" s="32" customFormat="1">
      <c r="A7" s="32">
        <v>2010</v>
      </c>
      <c r="B7" s="267">
        <v>889</v>
      </c>
      <c r="C7" s="267">
        <v>767</v>
      </c>
      <c r="D7" s="269">
        <v>24.62</v>
      </c>
      <c r="E7" s="269">
        <v>19.95</v>
      </c>
      <c r="F7" s="271">
        <v>2127.6999999999998</v>
      </c>
      <c r="G7" s="264"/>
      <c r="H7" s="267">
        <v>761</v>
      </c>
      <c r="I7" s="267">
        <v>700</v>
      </c>
      <c r="J7" s="269">
        <v>21.32</v>
      </c>
      <c r="K7" s="269">
        <v>17.739999999999998</v>
      </c>
      <c r="L7" s="271">
        <v>239.5</v>
      </c>
      <c r="M7" s="264"/>
      <c r="N7" s="265">
        <f t="shared" si="0"/>
        <v>905.23556826607353</v>
      </c>
      <c r="O7" s="266">
        <f t="shared" si="1"/>
        <v>25.038573244359707</v>
      </c>
      <c r="P7" s="272">
        <f t="shared" si="2"/>
        <v>1888.1999999999998</v>
      </c>
    </row>
    <row r="8" spans="1:16" s="32" customFormat="1">
      <c r="A8" s="32">
        <v>2011</v>
      </c>
      <c r="B8" s="267">
        <v>902</v>
      </c>
      <c r="C8" s="267">
        <v>769</v>
      </c>
      <c r="D8" s="269">
        <v>25.25</v>
      </c>
      <c r="E8" s="269">
        <v>20.02</v>
      </c>
      <c r="F8" s="271">
        <v>2145.6999999999998</v>
      </c>
      <c r="G8" s="264"/>
      <c r="H8" s="267">
        <v>783</v>
      </c>
      <c r="I8" s="267">
        <v>710</v>
      </c>
      <c r="J8" s="269">
        <v>21.24</v>
      </c>
      <c r="K8" s="269">
        <v>18</v>
      </c>
      <c r="L8" s="271">
        <v>243.6</v>
      </c>
      <c r="M8" s="264"/>
      <c r="N8" s="265">
        <f t="shared" si="0"/>
        <v>917.24020819094687</v>
      </c>
      <c r="O8" s="266">
        <f t="shared" si="1"/>
        <v>25.763556595341988</v>
      </c>
      <c r="P8" s="272">
        <f t="shared" si="2"/>
        <v>1902.1</v>
      </c>
    </row>
    <row r="9" spans="1:16" s="32" customFormat="1">
      <c r="A9" s="32">
        <v>2012</v>
      </c>
      <c r="B9" s="267">
        <v>935</v>
      </c>
      <c r="C9" s="267">
        <v>800</v>
      </c>
      <c r="D9" s="269">
        <v>26.52</v>
      </c>
      <c r="E9" s="269">
        <v>20.78</v>
      </c>
      <c r="F9" s="271">
        <v>2142.3000000000002</v>
      </c>
      <c r="G9" s="264"/>
      <c r="H9" s="267">
        <v>814</v>
      </c>
      <c r="I9" s="267">
        <v>742</v>
      </c>
      <c r="J9" s="269">
        <v>23.5</v>
      </c>
      <c r="K9" s="269">
        <v>19.18</v>
      </c>
      <c r="L9" s="271">
        <v>246.1</v>
      </c>
      <c r="M9" s="264"/>
      <c r="N9" s="265">
        <f t="shared" si="0"/>
        <v>950.70409239531693</v>
      </c>
      <c r="O9" s="266">
        <f t="shared" si="1"/>
        <v>26.911953380445098</v>
      </c>
      <c r="P9" s="272">
        <f t="shared" si="2"/>
        <v>1896.2000000000003</v>
      </c>
    </row>
    <row r="10" spans="1:16" s="32" customFormat="1">
      <c r="A10" s="32">
        <v>2013</v>
      </c>
      <c r="B10" s="267">
        <v>965</v>
      </c>
      <c r="C10" s="267">
        <v>836</v>
      </c>
      <c r="D10" s="269">
        <v>26.69</v>
      </c>
      <c r="E10" s="269">
        <v>21.48</v>
      </c>
      <c r="F10" s="271">
        <v>2154.1999999999998</v>
      </c>
      <c r="G10" s="264"/>
      <c r="H10" s="267">
        <v>837</v>
      </c>
      <c r="I10" s="267">
        <v>767</v>
      </c>
      <c r="J10" s="269">
        <v>22.73</v>
      </c>
      <c r="K10" s="269">
        <v>19.18</v>
      </c>
      <c r="L10" s="271">
        <v>246.4</v>
      </c>
      <c r="M10" s="264"/>
      <c r="N10" s="265">
        <f t="shared" si="0"/>
        <v>981.53171191948843</v>
      </c>
      <c r="O10" s="266">
        <f t="shared" si="1"/>
        <v>27.201449837509177</v>
      </c>
      <c r="P10" s="272">
        <f t="shared" si="2"/>
        <v>1907.7999999999997</v>
      </c>
    </row>
    <row r="11" spans="1:16" s="32" customFormat="1">
      <c r="A11" s="32">
        <v>2014</v>
      </c>
      <c r="B11" s="267">
        <v>1014</v>
      </c>
      <c r="C11" s="267">
        <v>859</v>
      </c>
      <c r="D11" s="269">
        <v>27.83</v>
      </c>
      <c r="E11" s="269">
        <v>21.92</v>
      </c>
      <c r="F11" s="271">
        <v>2234.5</v>
      </c>
      <c r="G11" s="264"/>
      <c r="H11" s="267">
        <v>879</v>
      </c>
      <c r="I11" s="267">
        <v>800</v>
      </c>
      <c r="J11" s="269">
        <v>23.95</v>
      </c>
      <c r="K11" s="269">
        <v>20</v>
      </c>
      <c r="L11" s="271">
        <v>261.8</v>
      </c>
      <c r="M11" s="264"/>
      <c r="N11" s="265">
        <f t="shared" si="0"/>
        <v>1031.9160541389974</v>
      </c>
      <c r="O11" s="266">
        <f t="shared" si="1"/>
        <v>28.344920667105992</v>
      </c>
      <c r="P11" s="272">
        <f t="shared" si="2"/>
        <v>1972.7</v>
      </c>
    </row>
    <row r="12" spans="1:16" s="32" customFormat="1">
      <c r="A12" s="32">
        <v>2014</v>
      </c>
      <c r="B12" s="267">
        <v>1031</v>
      </c>
      <c r="C12" s="267">
        <v>880</v>
      </c>
      <c r="D12" s="269">
        <v>28.3</v>
      </c>
      <c r="E12" s="269">
        <v>22.68</v>
      </c>
      <c r="F12" s="271">
        <v>2297.6</v>
      </c>
      <c r="G12" s="264"/>
      <c r="H12" s="267">
        <v>889</v>
      </c>
      <c r="I12" s="267">
        <v>800</v>
      </c>
      <c r="J12" s="269">
        <v>23.99</v>
      </c>
      <c r="K12" s="269">
        <v>20</v>
      </c>
      <c r="L12" s="271">
        <v>264.3</v>
      </c>
      <c r="M12" s="264"/>
      <c r="N12" s="265">
        <f t="shared" si="0"/>
        <v>1049.457974720897</v>
      </c>
      <c r="O12" s="266">
        <f t="shared" si="1"/>
        <v>28.860238528500467</v>
      </c>
      <c r="P12" s="272">
        <f t="shared" si="2"/>
        <v>2033.3</v>
      </c>
    </row>
    <row r="13" spans="1:16" s="32" customFormat="1">
      <c r="A13" s="32">
        <v>2016</v>
      </c>
      <c r="B13" s="267">
        <v>1086</v>
      </c>
      <c r="C13" s="267">
        <v>924</v>
      </c>
      <c r="D13" s="269">
        <v>28.58</v>
      </c>
      <c r="E13" s="269">
        <v>23.22</v>
      </c>
      <c r="F13" s="271">
        <v>2433.3000000000002</v>
      </c>
      <c r="G13" s="264"/>
      <c r="H13" s="267">
        <v>924</v>
      </c>
      <c r="I13" s="267">
        <v>840</v>
      </c>
      <c r="J13" s="269">
        <v>24.73</v>
      </c>
      <c r="K13" s="269">
        <v>20.61</v>
      </c>
      <c r="L13" s="271">
        <v>289</v>
      </c>
      <c r="M13" s="264"/>
      <c r="N13" s="265">
        <f t="shared" si="0"/>
        <v>1107.8336986429138</v>
      </c>
      <c r="O13" s="266">
        <f t="shared" si="1"/>
        <v>29.098887282563073</v>
      </c>
      <c r="P13" s="272">
        <f t="shared" si="2"/>
        <v>2144.3000000000002</v>
      </c>
    </row>
    <row r="14" spans="1:16" s="32" customFormat="1">
      <c r="A14" s="32">
        <v>2017</v>
      </c>
      <c r="B14" s="267">
        <v>1118</v>
      </c>
      <c r="C14" s="267">
        <v>959</v>
      </c>
      <c r="D14" s="269">
        <v>30.36</v>
      </c>
      <c r="E14" s="269">
        <v>24</v>
      </c>
      <c r="F14" s="271">
        <v>2511.1</v>
      </c>
      <c r="G14" s="264"/>
      <c r="H14" s="267">
        <v>985</v>
      </c>
      <c r="I14" s="267">
        <v>884</v>
      </c>
      <c r="J14" s="269">
        <v>25.6</v>
      </c>
      <c r="K14" s="269">
        <v>21.58</v>
      </c>
      <c r="L14" s="271">
        <v>293.2</v>
      </c>
      <c r="M14" s="264"/>
      <c r="N14" s="265">
        <f t="shared" si="0"/>
        <v>1135.582217412868</v>
      </c>
      <c r="O14" s="266">
        <f t="shared" si="1"/>
        <v>30.989258307407908</v>
      </c>
      <c r="P14" s="272">
        <f t="shared" si="2"/>
        <v>2217.9</v>
      </c>
    </row>
    <row r="15" spans="1:16" s="32" customFormat="1">
      <c r="A15" s="82">
        <v>2018</v>
      </c>
      <c r="B15" s="273">
        <v>1168</v>
      </c>
      <c r="C15" s="273">
        <v>979</v>
      </c>
      <c r="D15" s="274">
        <v>31.59</v>
      </c>
      <c r="E15" s="274">
        <v>24.95</v>
      </c>
      <c r="F15" s="275">
        <v>2601</v>
      </c>
      <c r="G15" s="264"/>
      <c r="H15" s="273">
        <v>994</v>
      </c>
      <c r="I15" s="273">
        <v>900</v>
      </c>
      <c r="J15" s="274">
        <v>26.3</v>
      </c>
      <c r="K15" s="274">
        <v>22.08</v>
      </c>
      <c r="L15" s="275">
        <v>318.7</v>
      </c>
      <c r="M15" s="264"/>
      <c r="N15" s="276">
        <f t="shared" si="0"/>
        <v>1192.297331639136</v>
      </c>
      <c r="O15" s="277">
        <f t="shared" si="1"/>
        <v>32.328694737764536</v>
      </c>
      <c r="P15" s="278">
        <f t="shared" si="2"/>
        <v>2282.3000000000002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sqref="A1:XFD2"/>
    </sheetView>
  </sheetViews>
  <sheetFormatPr defaultRowHeight="14.4"/>
  <cols>
    <col min="1" max="1" width="20.77734375" customWidth="1"/>
    <col min="2" max="11" width="16.77734375" customWidth="1"/>
  </cols>
  <sheetData>
    <row r="1" spans="1:12" ht="18">
      <c r="A1" s="172" t="s">
        <v>623</v>
      </c>
    </row>
    <row r="2" spans="1:12">
      <c r="A2" s="94" t="s">
        <v>624</v>
      </c>
    </row>
    <row r="3" spans="1:12">
      <c r="A3" s="3"/>
      <c r="B3" s="66">
        <v>2013</v>
      </c>
      <c r="C3" s="66">
        <v>2017</v>
      </c>
      <c r="D3" s="66">
        <v>2018</v>
      </c>
    </row>
    <row r="4" spans="1:12">
      <c r="A4" t="s">
        <v>307</v>
      </c>
    </row>
    <row r="5" spans="1:12">
      <c r="A5" t="s">
        <v>12</v>
      </c>
      <c r="B5" s="1">
        <f>+(B11+C11+D11)/L11</f>
        <v>0.35756207674943563</v>
      </c>
      <c r="C5" s="1">
        <f>+(B17+C17+D17)/L17</f>
        <v>0.34833333333333333</v>
      </c>
      <c r="D5" s="1">
        <f>+(B24+C24+D24)/L24</f>
        <v>0.33872950819672132</v>
      </c>
    </row>
    <row r="6" spans="1:12">
      <c r="A6" t="s">
        <v>17</v>
      </c>
      <c r="B6" s="1">
        <f t="shared" ref="B6:B7" si="0">+(B12+C12+D12)/L12</f>
        <v>0.29305006587615284</v>
      </c>
      <c r="C6" s="1">
        <f t="shared" ref="C6:C7" si="1">+(B18+C18+D18)/L18</f>
        <v>0.29321177775040036</v>
      </c>
      <c r="D6" s="1">
        <f t="shared" ref="D6:D7" si="2">+(B25+C25+D25)/L25</f>
        <v>0.29354731865948025</v>
      </c>
    </row>
    <row r="7" spans="1:12">
      <c r="A7" t="s">
        <v>308</v>
      </c>
      <c r="B7" s="1">
        <f t="shared" si="0"/>
        <v>0.30126473124461051</v>
      </c>
      <c r="C7" s="1">
        <f t="shared" si="1"/>
        <v>0.30031125898894495</v>
      </c>
      <c r="D7" s="1">
        <f t="shared" si="2"/>
        <v>0.29933580110787322</v>
      </c>
    </row>
    <row r="9" spans="1:12">
      <c r="A9" s="26" t="s">
        <v>546</v>
      </c>
    </row>
    <row r="10" spans="1:12" ht="28.8">
      <c r="A10" s="3"/>
      <c r="B10" s="151" t="s">
        <v>544</v>
      </c>
      <c r="C10" s="152" t="s">
        <v>537</v>
      </c>
      <c r="D10" s="152" t="s">
        <v>559</v>
      </c>
      <c r="E10" s="152" t="s">
        <v>560</v>
      </c>
      <c r="F10" s="152" t="s">
        <v>538</v>
      </c>
      <c r="G10" s="152" t="s">
        <v>539</v>
      </c>
      <c r="H10" s="152" t="s">
        <v>540</v>
      </c>
      <c r="I10" s="152" t="s">
        <v>541</v>
      </c>
      <c r="J10" s="152" t="s">
        <v>542</v>
      </c>
      <c r="K10" s="153" t="s">
        <v>543</v>
      </c>
      <c r="L10" s="3"/>
    </row>
    <row r="11" spans="1:12">
      <c r="A11" s="10" t="s">
        <v>12</v>
      </c>
      <c r="B11" s="154">
        <v>47.3</v>
      </c>
      <c r="C11" s="154">
        <v>50.3</v>
      </c>
      <c r="D11" s="154">
        <v>60.8</v>
      </c>
      <c r="E11" s="154">
        <v>39.5</v>
      </c>
      <c r="F11" s="154">
        <v>46.1</v>
      </c>
      <c r="G11" s="154">
        <v>45.9</v>
      </c>
      <c r="H11" s="154">
        <v>51.5</v>
      </c>
      <c r="I11" s="154">
        <v>38.5</v>
      </c>
      <c r="J11" s="154">
        <v>38.9</v>
      </c>
      <c r="K11" s="154">
        <v>24.3</v>
      </c>
      <c r="L11" s="154">
        <v>443</v>
      </c>
    </row>
    <row r="12" spans="1:12">
      <c r="A12" s="91" t="s">
        <v>17</v>
      </c>
      <c r="B12" s="155">
        <f>+B13-B11</f>
        <v>291.89999999999998</v>
      </c>
      <c r="C12" s="155">
        <f t="shared" ref="C12:L12" si="3">+C13-C11</f>
        <v>305.3</v>
      </c>
      <c r="D12" s="155">
        <f t="shared" si="3"/>
        <v>292.5</v>
      </c>
      <c r="E12" s="155">
        <f t="shared" si="3"/>
        <v>303.8</v>
      </c>
      <c r="F12" s="155">
        <f t="shared" si="3"/>
        <v>305.39999999999998</v>
      </c>
      <c r="G12" s="155">
        <f t="shared" si="3"/>
        <v>293.90000000000003</v>
      </c>
      <c r="H12" s="155">
        <f t="shared" si="3"/>
        <v>293.89999999999998</v>
      </c>
      <c r="I12" s="155">
        <f t="shared" si="3"/>
        <v>316.3</v>
      </c>
      <c r="J12" s="155">
        <f t="shared" si="3"/>
        <v>309.20000000000005</v>
      </c>
      <c r="K12" s="155">
        <f t="shared" si="3"/>
        <v>323.8</v>
      </c>
      <c r="L12" s="155">
        <f t="shared" si="3"/>
        <v>3036</v>
      </c>
    </row>
    <row r="13" spans="1:12">
      <c r="A13" s="10" t="s">
        <v>176</v>
      </c>
      <c r="B13" s="154">
        <v>339.2</v>
      </c>
      <c r="C13" s="154">
        <v>355.6</v>
      </c>
      <c r="D13" s="154">
        <v>353.3</v>
      </c>
      <c r="E13" s="154">
        <v>343.3</v>
      </c>
      <c r="F13" s="154">
        <v>351.5</v>
      </c>
      <c r="G13" s="154">
        <v>339.8</v>
      </c>
      <c r="H13" s="154">
        <v>345.4</v>
      </c>
      <c r="I13" s="154">
        <v>354.8</v>
      </c>
      <c r="J13" s="154">
        <v>348.1</v>
      </c>
      <c r="K13" s="154">
        <v>348.1</v>
      </c>
      <c r="L13" s="154">
        <v>3479</v>
      </c>
    </row>
    <row r="15" spans="1:12">
      <c r="A15" s="279" t="s">
        <v>547</v>
      </c>
    </row>
    <row r="16" spans="1:12">
      <c r="A16" s="3"/>
      <c r="B16" s="3" t="s">
        <v>549</v>
      </c>
      <c r="C16" s="3" t="s">
        <v>550</v>
      </c>
      <c r="D16" s="3" t="s">
        <v>551</v>
      </c>
      <c r="E16" s="3" t="s">
        <v>552</v>
      </c>
      <c r="F16" s="3" t="s">
        <v>553</v>
      </c>
      <c r="G16" s="3" t="s">
        <v>555</v>
      </c>
      <c r="H16" s="3" t="s">
        <v>554</v>
      </c>
      <c r="I16" s="3" t="s">
        <v>556</v>
      </c>
      <c r="J16" s="3" t="s">
        <v>557</v>
      </c>
      <c r="K16" s="3" t="s">
        <v>558</v>
      </c>
      <c r="L16" s="3" t="s">
        <v>548</v>
      </c>
    </row>
    <row r="17" spans="1:16">
      <c r="A17" s="10" t="s">
        <v>562</v>
      </c>
      <c r="B17" s="2">
        <v>56.9</v>
      </c>
      <c r="C17" s="2">
        <v>63.3</v>
      </c>
      <c r="D17" s="2">
        <v>47</v>
      </c>
      <c r="E17" s="2">
        <v>46.5</v>
      </c>
      <c r="F17" s="2">
        <v>42.2</v>
      </c>
      <c r="G17" s="2">
        <v>56.9</v>
      </c>
      <c r="H17" s="2">
        <v>61.5</v>
      </c>
      <c r="I17" s="2">
        <v>50</v>
      </c>
      <c r="J17" s="2">
        <v>28.3</v>
      </c>
      <c r="K17" s="2">
        <v>27.4</v>
      </c>
      <c r="L17" s="2">
        <v>480</v>
      </c>
    </row>
    <row r="18" spans="1:16">
      <c r="A18" s="91" t="s">
        <v>17</v>
      </c>
      <c r="B18" s="155">
        <f>+B19-B17</f>
        <v>318.8</v>
      </c>
      <c r="C18" s="155">
        <f t="shared" ref="C18" si="4">+C19-C17</f>
        <v>306.89999999999998</v>
      </c>
      <c r="D18" s="155">
        <f t="shared" ref="D18" si="5">+D19-D17</f>
        <v>326.3</v>
      </c>
      <c r="E18" s="155">
        <f t="shared" ref="E18" si="6">+E19-E17</f>
        <v>329</v>
      </c>
      <c r="F18" s="155">
        <f t="shared" ref="F18" si="7">+F19-F17</f>
        <v>325.8</v>
      </c>
      <c r="G18" s="155">
        <f t="shared" ref="G18" si="8">+G19-G17</f>
        <v>316.20000000000005</v>
      </c>
      <c r="H18" s="155">
        <f t="shared" ref="H18" si="9">+H19-H17</f>
        <v>309.5</v>
      </c>
      <c r="I18" s="155">
        <f t="shared" ref="I18" si="10">+I19-I17</f>
        <v>323.2</v>
      </c>
      <c r="J18" s="155">
        <f t="shared" ref="J18" si="11">+J19-J17</f>
        <v>347</v>
      </c>
      <c r="K18" s="155">
        <f t="shared" ref="K18" si="12">+K19-K17</f>
        <v>344.1</v>
      </c>
      <c r="L18" s="155">
        <f t="shared" ref="L18" si="13">+L19-L17</f>
        <v>3246.8</v>
      </c>
    </row>
    <row r="19" spans="1:16">
      <c r="A19" s="160" t="s">
        <v>176</v>
      </c>
      <c r="B19" s="159">
        <v>375.7</v>
      </c>
      <c r="C19" s="159">
        <v>370.2</v>
      </c>
      <c r="D19" s="159">
        <v>373.3</v>
      </c>
      <c r="E19" s="159">
        <v>375.5</v>
      </c>
      <c r="F19" s="159">
        <v>368</v>
      </c>
      <c r="G19" s="159">
        <v>373.1</v>
      </c>
      <c r="H19" s="159">
        <v>371</v>
      </c>
      <c r="I19" s="159">
        <v>373.2</v>
      </c>
      <c r="J19" s="159">
        <v>375.3</v>
      </c>
      <c r="K19" s="159">
        <v>371.5</v>
      </c>
      <c r="L19" s="159">
        <v>3726.8</v>
      </c>
      <c r="N19" s="158" t="s">
        <v>561</v>
      </c>
      <c r="P19" s="158" t="s">
        <v>561</v>
      </c>
    </row>
    <row r="20" spans="1:16">
      <c r="A20" s="157" t="s">
        <v>563</v>
      </c>
      <c r="B20" s="156"/>
    </row>
    <row r="21" spans="1:16">
      <c r="A21" s="157"/>
      <c r="B21" s="156"/>
    </row>
    <row r="22" spans="1:16">
      <c r="A22" s="26" t="s">
        <v>531</v>
      </c>
    </row>
    <row r="23" spans="1:16" s="10" customFormat="1">
      <c r="A23" s="38"/>
      <c r="B23" s="11" t="s">
        <v>298</v>
      </c>
      <c r="C23" s="11" t="s">
        <v>299</v>
      </c>
      <c r="D23" s="11" t="s">
        <v>545</v>
      </c>
      <c r="E23" s="11" t="s">
        <v>300</v>
      </c>
      <c r="F23" s="11" t="s">
        <v>301</v>
      </c>
      <c r="G23" s="11" t="s">
        <v>302</v>
      </c>
      <c r="H23" s="11" t="s">
        <v>303</v>
      </c>
      <c r="I23" s="11" t="s">
        <v>304</v>
      </c>
      <c r="J23" s="90" t="s">
        <v>305</v>
      </c>
      <c r="K23" s="11" t="s">
        <v>306</v>
      </c>
      <c r="L23" s="38"/>
    </row>
    <row r="24" spans="1:16" s="10" customFormat="1">
      <c r="A24" s="10" t="s">
        <v>12</v>
      </c>
      <c r="B24" s="88">
        <v>51.6</v>
      </c>
      <c r="C24" s="88">
        <v>65</v>
      </c>
      <c r="D24" s="88">
        <v>48.7</v>
      </c>
      <c r="E24" s="88">
        <v>50.4</v>
      </c>
      <c r="F24" s="88">
        <v>48.1</v>
      </c>
      <c r="G24" s="88">
        <v>51.9</v>
      </c>
      <c r="H24" s="88">
        <v>57.9</v>
      </c>
      <c r="I24" s="88">
        <v>47.5</v>
      </c>
      <c r="J24" s="88">
        <v>40.1</v>
      </c>
      <c r="K24" s="88">
        <v>26.9</v>
      </c>
      <c r="L24" s="88">
        <v>488</v>
      </c>
    </row>
    <row r="25" spans="1:16" s="10" customFormat="1">
      <c r="A25" s="91" t="s">
        <v>17</v>
      </c>
      <c r="B25" s="92">
        <f>+B26-B24</f>
        <v>327.79999999999995</v>
      </c>
      <c r="C25" s="92">
        <f t="shared" ref="C25:L25" si="14">+C26-C24</f>
        <v>315.89999999999998</v>
      </c>
      <c r="D25" s="92">
        <f t="shared" si="14"/>
        <v>331.2</v>
      </c>
      <c r="E25" s="92">
        <f t="shared" si="14"/>
        <v>333.40000000000003</v>
      </c>
      <c r="F25" s="92">
        <f t="shared" si="14"/>
        <v>331</v>
      </c>
      <c r="G25" s="92">
        <f t="shared" si="14"/>
        <v>330.40000000000003</v>
      </c>
      <c r="H25" s="92">
        <f t="shared" si="14"/>
        <v>324.5</v>
      </c>
      <c r="I25" s="92">
        <f t="shared" si="14"/>
        <v>328.5</v>
      </c>
      <c r="J25" s="92">
        <f t="shared" si="14"/>
        <v>344.2</v>
      </c>
      <c r="K25" s="92">
        <f t="shared" si="14"/>
        <v>354.20000000000005</v>
      </c>
      <c r="L25" s="92">
        <f t="shared" si="14"/>
        <v>3321.1</v>
      </c>
    </row>
    <row r="26" spans="1:16" s="10" customFormat="1">
      <c r="A26" s="10" t="s">
        <v>176</v>
      </c>
      <c r="B26" s="89">
        <v>379.4</v>
      </c>
      <c r="C26" s="89">
        <v>380.9</v>
      </c>
      <c r="D26" s="89">
        <v>379.9</v>
      </c>
      <c r="E26" s="89">
        <v>383.8</v>
      </c>
      <c r="F26" s="89">
        <v>379.1</v>
      </c>
      <c r="G26" s="89">
        <v>382.3</v>
      </c>
      <c r="H26" s="89">
        <v>382.4</v>
      </c>
      <c r="I26" s="89">
        <v>376</v>
      </c>
      <c r="J26" s="89">
        <v>384.3</v>
      </c>
      <c r="K26" s="89">
        <v>381.1</v>
      </c>
      <c r="L26" s="89">
        <v>3809.1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selection activeCell="A4" sqref="A4"/>
    </sheetView>
  </sheetViews>
  <sheetFormatPr defaultRowHeight="14.4"/>
  <cols>
    <col min="2" max="38" width="15.77734375" customWidth="1"/>
  </cols>
  <sheetData>
    <row r="1" spans="1:25" ht="18">
      <c r="A1" s="172" t="s">
        <v>625</v>
      </c>
    </row>
    <row r="2" spans="1:25">
      <c r="A2" s="94" t="s">
        <v>624</v>
      </c>
    </row>
    <row r="4" spans="1:25">
      <c r="A4" t="s">
        <v>243</v>
      </c>
      <c r="J4" t="s">
        <v>456</v>
      </c>
      <c r="R4" t="s">
        <v>211</v>
      </c>
    </row>
    <row r="5" spans="1:25" ht="43.2">
      <c r="A5" s="3"/>
      <c r="B5" s="107" t="s">
        <v>448</v>
      </c>
      <c r="C5" s="107" t="s">
        <v>449</v>
      </c>
      <c r="D5" s="107" t="s">
        <v>450</v>
      </c>
      <c r="E5" s="107" t="s">
        <v>451</v>
      </c>
      <c r="F5" s="107" t="s">
        <v>452</v>
      </c>
      <c r="G5" s="107" t="s">
        <v>453</v>
      </c>
      <c r="H5" s="107" t="s">
        <v>454</v>
      </c>
      <c r="I5" s="107" t="s">
        <v>455</v>
      </c>
      <c r="J5" s="107" t="s">
        <v>448</v>
      </c>
      <c r="K5" s="107" t="s">
        <v>449</v>
      </c>
      <c r="L5" s="107" t="s">
        <v>450</v>
      </c>
      <c r="M5" s="107" t="s">
        <v>451</v>
      </c>
      <c r="N5" s="107" t="s">
        <v>452</v>
      </c>
      <c r="O5" s="107" t="s">
        <v>453</v>
      </c>
      <c r="P5" s="107" t="s">
        <v>454</v>
      </c>
      <c r="Q5" s="107" t="s">
        <v>455</v>
      </c>
      <c r="R5" s="107" t="s">
        <v>448</v>
      </c>
      <c r="S5" s="107" t="s">
        <v>449</v>
      </c>
      <c r="T5" s="107" t="s">
        <v>450</v>
      </c>
      <c r="U5" s="107" t="s">
        <v>451</v>
      </c>
      <c r="V5" s="107" t="s">
        <v>452</v>
      </c>
      <c r="W5" s="107" t="s">
        <v>453</v>
      </c>
      <c r="X5" s="107" t="s">
        <v>454</v>
      </c>
      <c r="Y5" s="107" t="s">
        <v>455</v>
      </c>
    </row>
    <row r="6" spans="1:25">
      <c r="A6" s="44" t="s">
        <v>405</v>
      </c>
      <c r="B6" s="134">
        <v>2147</v>
      </c>
      <c r="C6">
        <v>93.6</v>
      </c>
      <c r="D6" s="134">
        <v>1069.5</v>
      </c>
      <c r="E6" s="134">
        <v>3310.1</v>
      </c>
      <c r="F6" s="1">
        <f>+I6/E6</f>
        <v>0.67689797891302372</v>
      </c>
      <c r="G6" s="1">
        <f>+C6/I6</f>
        <v>4.1774524680889047E-2</v>
      </c>
      <c r="H6" s="1">
        <f>+B6/E6</f>
        <v>0.64862088758647773</v>
      </c>
      <c r="I6" s="134">
        <v>2240.6</v>
      </c>
      <c r="J6">
        <v>250.2</v>
      </c>
      <c r="K6">
        <v>24.3</v>
      </c>
      <c r="L6">
        <v>139.9</v>
      </c>
      <c r="M6">
        <v>414.4</v>
      </c>
      <c r="N6" s="1">
        <f>+Q6/M6</f>
        <v>0.66240347490347495</v>
      </c>
      <c r="O6" s="1">
        <f>+K6/Q6</f>
        <v>8.8524590163934436E-2</v>
      </c>
      <c r="P6" s="1">
        <f>+J6/M6</f>
        <v>0.60376447876447881</v>
      </c>
      <c r="Q6">
        <v>274.5</v>
      </c>
      <c r="R6" s="134">
        <f>+B6-J6</f>
        <v>1896.8</v>
      </c>
      <c r="S6" s="134">
        <f t="shared" ref="S6:U21" si="0">+C6-K6</f>
        <v>69.3</v>
      </c>
      <c r="T6" s="134">
        <f t="shared" si="0"/>
        <v>929.6</v>
      </c>
      <c r="U6" s="134">
        <f t="shared" si="0"/>
        <v>2895.7</v>
      </c>
      <c r="V6" s="1">
        <f>+Y6/U6</f>
        <v>0.67897226922678455</v>
      </c>
      <c r="W6" s="1">
        <f>+S6/Y6</f>
        <v>3.5247444178831189E-2</v>
      </c>
      <c r="X6" s="1">
        <f>+R6/U6</f>
        <v>0.65504023206823914</v>
      </c>
      <c r="Y6" s="134">
        <f t="shared" ref="Y6:Y48" si="1">+I6-Q6</f>
        <v>1966.1</v>
      </c>
    </row>
    <row r="7" spans="1:25">
      <c r="A7" s="44" t="s">
        <v>406</v>
      </c>
      <c r="B7" s="134">
        <v>2172.9</v>
      </c>
      <c r="C7">
        <v>83.6</v>
      </c>
      <c r="D7" s="134">
        <v>1059.3</v>
      </c>
      <c r="E7" s="134">
        <v>3315.8</v>
      </c>
      <c r="F7" s="1">
        <f t="shared" ref="F7:F48" si="2">+I7/E7</f>
        <v>0.68052958562036303</v>
      </c>
      <c r="G7" s="1">
        <f t="shared" ref="G7:G48" si="3">+C7/I7</f>
        <v>3.7048526479060491E-2</v>
      </c>
      <c r="H7" s="1">
        <f t="shared" ref="H7:H48" si="4">+B7/E7</f>
        <v>0.65531696724772304</v>
      </c>
      <c r="I7" s="134">
        <v>2256.5</v>
      </c>
      <c r="J7">
        <v>261.10000000000002</v>
      </c>
      <c r="K7">
        <v>20.3</v>
      </c>
      <c r="L7">
        <v>134.5</v>
      </c>
      <c r="M7">
        <v>415.9</v>
      </c>
      <c r="N7" s="1">
        <f t="shared" ref="N7:N48" si="5">+Q7/M7</f>
        <v>0.67660495311372926</v>
      </c>
      <c r="O7" s="1">
        <f t="shared" ref="O7:O48" si="6">+K7/Q7</f>
        <v>7.2139303482587069E-2</v>
      </c>
      <c r="P7" s="1">
        <f t="shared" ref="P7:P48" si="7">+J7/M7</f>
        <v>0.62779514306323647</v>
      </c>
      <c r="Q7">
        <v>281.39999999999998</v>
      </c>
      <c r="R7" s="134">
        <f t="shared" ref="R7:R48" si="8">+B7-J7</f>
        <v>1911.8000000000002</v>
      </c>
      <c r="S7" s="134">
        <f t="shared" si="0"/>
        <v>63.3</v>
      </c>
      <c r="T7" s="134">
        <f t="shared" si="0"/>
        <v>924.8</v>
      </c>
      <c r="U7" s="134">
        <f t="shared" si="0"/>
        <v>2899.9</v>
      </c>
      <c r="V7" s="1">
        <f t="shared" ref="V7:V48" si="9">+Y7/U7</f>
        <v>0.68109245146384356</v>
      </c>
      <c r="W7" s="1">
        <f t="shared" ref="W7:W48" si="10">+S7/Y7</f>
        <v>3.2049010176699914E-2</v>
      </c>
      <c r="X7" s="1">
        <f t="shared" ref="X7:X48" si="11">+R7/U7</f>
        <v>0.65926411255560535</v>
      </c>
      <c r="Y7" s="134">
        <f t="shared" si="1"/>
        <v>1975.1</v>
      </c>
    </row>
    <row r="8" spans="1:25">
      <c r="A8" s="44" t="s">
        <v>407</v>
      </c>
      <c r="B8" s="134">
        <v>2170.8000000000002</v>
      </c>
      <c r="C8">
        <v>88.6</v>
      </c>
      <c r="D8" s="134">
        <v>1062.3</v>
      </c>
      <c r="E8" s="134">
        <v>3321.7</v>
      </c>
      <c r="F8" s="1">
        <f t="shared" si="2"/>
        <v>0.68016377156275409</v>
      </c>
      <c r="G8" s="1">
        <f t="shared" si="3"/>
        <v>3.9215686274509796E-2</v>
      </c>
      <c r="H8" s="1">
        <f t="shared" si="4"/>
        <v>0.65352078754854448</v>
      </c>
      <c r="I8" s="134">
        <v>2259.3000000000002</v>
      </c>
      <c r="J8">
        <v>257.2</v>
      </c>
      <c r="K8">
        <v>22.6</v>
      </c>
      <c r="L8">
        <v>137.6</v>
      </c>
      <c r="M8">
        <v>417.4</v>
      </c>
      <c r="N8" s="1">
        <f t="shared" si="5"/>
        <v>0.6703402012458074</v>
      </c>
      <c r="O8" s="1">
        <f t="shared" si="6"/>
        <v>8.0771979985704082E-2</v>
      </c>
      <c r="P8" s="1">
        <f t="shared" si="7"/>
        <v>0.61619549592716816</v>
      </c>
      <c r="Q8">
        <v>279.8</v>
      </c>
      <c r="R8" s="134">
        <f t="shared" si="8"/>
        <v>1913.6000000000001</v>
      </c>
      <c r="S8" s="134">
        <f t="shared" si="0"/>
        <v>66</v>
      </c>
      <c r="T8" s="134">
        <f t="shared" si="0"/>
        <v>924.69999999999993</v>
      </c>
      <c r="U8" s="134">
        <f t="shared" si="0"/>
        <v>2904.2999999999997</v>
      </c>
      <c r="V8" s="1">
        <f t="shared" si="9"/>
        <v>0.68157559480769903</v>
      </c>
      <c r="W8" s="1">
        <f t="shared" si="10"/>
        <v>3.334175296792119E-2</v>
      </c>
      <c r="X8" s="1">
        <f t="shared" si="11"/>
        <v>0.65888510140137047</v>
      </c>
      <c r="Y8" s="134">
        <f t="shared" si="1"/>
        <v>1979.5000000000002</v>
      </c>
    </row>
    <row r="9" spans="1:25">
      <c r="A9" s="44" t="s">
        <v>408</v>
      </c>
      <c r="B9" s="134">
        <v>2212.9</v>
      </c>
      <c r="C9">
        <v>98.5</v>
      </c>
      <c r="D9" s="134">
        <v>1019.3</v>
      </c>
      <c r="E9" s="134">
        <v>3330.7</v>
      </c>
      <c r="F9" s="1">
        <f t="shared" si="2"/>
        <v>0.69396823490557547</v>
      </c>
      <c r="G9" s="1">
        <f t="shared" si="3"/>
        <v>4.2614865449511118E-2</v>
      </c>
      <c r="H9" s="1">
        <f t="shared" si="4"/>
        <v>0.66439487194883962</v>
      </c>
      <c r="I9" s="134">
        <v>2311.4</v>
      </c>
      <c r="J9">
        <v>269</v>
      </c>
      <c r="K9">
        <v>25.2</v>
      </c>
      <c r="L9">
        <v>125</v>
      </c>
      <c r="M9">
        <v>419.2</v>
      </c>
      <c r="N9" s="1">
        <f t="shared" si="5"/>
        <v>0.70181297709923662</v>
      </c>
      <c r="O9" s="1">
        <f t="shared" si="6"/>
        <v>8.5656016315431682E-2</v>
      </c>
      <c r="P9" s="1">
        <f t="shared" si="7"/>
        <v>0.64169847328244278</v>
      </c>
      <c r="Q9">
        <v>294.2</v>
      </c>
      <c r="R9" s="134">
        <f t="shared" si="8"/>
        <v>1943.9</v>
      </c>
      <c r="S9" s="134">
        <f t="shared" si="0"/>
        <v>73.3</v>
      </c>
      <c r="T9" s="134">
        <f t="shared" si="0"/>
        <v>894.3</v>
      </c>
      <c r="U9" s="134">
        <f t="shared" si="0"/>
        <v>2911.5</v>
      </c>
      <c r="V9" s="1">
        <f t="shared" si="9"/>
        <v>0.69283874291602265</v>
      </c>
      <c r="W9" s="1">
        <f t="shared" si="10"/>
        <v>3.6337497521316674E-2</v>
      </c>
      <c r="X9" s="1">
        <f t="shared" si="11"/>
        <v>0.66766271681263956</v>
      </c>
      <c r="Y9" s="134">
        <f t="shared" si="1"/>
        <v>2017.2</v>
      </c>
    </row>
    <row r="10" spans="1:25">
      <c r="A10" s="44" t="s">
        <v>409</v>
      </c>
      <c r="B10" s="134">
        <v>2157</v>
      </c>
      <c r="C10">
        <v>122.4</v>
      </c>
      <c r="D10" s="134">
        <v>1061.5</v>
      </c>
      <c r="E10" s="134">
        <v>3340.9</v>
      </c>
      <c r="F10" s="1">
        <f t="shared" si="2"/>
        <v>0.68227124427549468</v>
      </c>
      <c r="G10" s="1">
        <f t="shared" si="3"/>
        <v>5.3698341668860228E-2</v>
      </c>
      <c r="H10" s="1">
        <f t="shared" si="4"/>
        <v>0.64563440988955068</v>
      </c>
      <c r="I10" s="134">
        <v>2279.4</v>
      </c>
      <c r="J10">
        <v>250.7</v>
      </c>
      <c r="K10">
        <v>30.4</v>
      </c>
      <c r="L10">
        <v>139.5</v>
      </c>
      <c r="M10">
        <v>420.6</v>
      </c>
      <c r="N10" s="1">
        <f t="shared" si="5"/>
        <v>0.66833095577746082</v>
      </c>
      <c r="O10" s="1">
        <f t="shared" si="6"/>
        <v>0.10814656705798646</v>
      </c>
      <c r="P10" s="1">
        <f t="shared" si="7"/>
        <v>0.59605325725154534</v>
      </c>
      <c r="Q10">
        <v>281.10000000000002</v>
      </c>
      <c r="R10" s="134">
        <f t="shared" si="8"/>
        <v>1906.3</v>
      </c>
      <c r="S10" s="134">
        <f t="shared" si="0"/>
        <v>92</v>
      </c>
      <c r="T10" s="134">
        <f t="shared" si="0"/>
        <v>922</v>
      </c>
      <c r="U10" s="134">
        <f t="shared" si="0"/>
        <v>2920.3</v>
      </c>
      <c r="V10" s="1">
        <f t="shared" si="9"/>
        <v>0.68427901243022982</v>
      </c>
      <c r="W10" s="1">
        <f t="shared" si="10"/>
        <v>4.6039133263273781E-2</v>
      </c>
      <c r="X10" s="1">
        <f t="shared" si="11"/>
        <v>0.65277539978769294</v>
      </c>
      <c r="Y10" s="134">
        <f t="shared" si="1"/>
        <v>1998.3000000000002</v>
      </c>
    </row>
    <row r="11" spans="1:25">
      <c r="A11" s="44" t="s">
        <v>410</v>
      </c>
      <c r="B11" s="134">
        <v>2150.1999999999998</v>
      </c>
      <c r="C11">
        <v>126.7</v>
      </c>
      <c r="D11" s="134">
        <v>1072.9000000000001</v>
      </c>
      <c r="E11" s="134">
        <v>3349.8</v>
      </c>
      <c r="F11" s="1">
        <f t="shared" si="2"/>
        <v>0.67971222162517164</v>
      </c>
      <c r="G11" s="1">
        <f t="shared" si="3"/>
        <v>5.5645834248320085E-2</v>
      </c>
      <c r="H11" s="1">
        <f t="shared" si="4"/>
        <v>0.64188906800405987</v>
      </c>
      <c r="I11" s="134">
        <v>2276.9</v>
      </c>
      <c r="J11">
        <v>247.6</v>
      </c>
      <c r="K11">
        <v>32.5</v>
      </c>
      <c r="L11">
        <v>142.19999999999999</v>
      </c>
      <c r="M11">
        <v>422.2</v>
      </c>
      <c r="N11" s="1">
        <f t="shared" si="5"/>
        <v>0.66319279962103272</v>
      </c>
      <c r="O11" s="1">
        <f t="shared" si="6"/>
        <v>0.11607142857142858</v>
      </c>
      <c r="P11" s="1">
        <f t="shared" si="7"/>
        <v>0.58645191852202749</v>
      </c>
      <c r="Q11">
        <v>280</v>
      </c>
      <c r="R11" s="134">
        <f t="shared" si="8"/>
        <v>1902.6</v>
      </c>
      <c r="S11" s="134">
        <f t="shared" si="0"/>
        <v>94.2</v>
      </c>
      <c r="T11" s="134">
        <f t="shared" si="0"/>
        <v>930.7</v>
      </c>
      <c r="U11" s="134">
        <f t="shared" si="0"/>
        <v>2927.6000000000004</v>
      </c>
      <c r="V11" s="1">
        <f t="shared" si="9"/>
        <v>0.6820945484355786</v>
      </c>
      <c r="W11" s="1">
        <f t="shared" si="10"/>
        <v>4.7173118333416794E-2</v>
      </c>
      <c r="X11" s="1">
        <f t="shared" si="11"/>
        <v>0.64988386391583541</v>
      </c>
      <c r="Y11" s="134">
        <f t="shared" si="1"/>
        <v>1996.9</v>
      </c>
    </row>
    <row r="12" spans="1:25">
      <c r="A12" s="44" t="s">
        <v>411</v>
      </c>
      <c r="B12" s="134">
        <v>2125.5</v>
      </c>
      <c r="C12">
        <v>136.1</v>
      </c>
      <c r="D12" s="134">
        <v>1097.9000000000001</v>
      </c>
      <c r="E12" s="134">
        <v>3359.5</v>
      </c>
      <c r="F12" s="1">
        <f t="shared" si="2"/>
        <v>0.67319541598452148</v>
      </c>
      <c r="G12" s="1">
        <f t="shared" si="3"/>
        <v>6.0178634594977007E-2</v>
      </c>
      <c r="H12" s="1">
        <f t="shared" si="4"/>
        <v>0.63268343503497548</v>
      </c>
      <c r="I12" s="134">
        <v>2261.6</v>
      </c>
      <c r="J12">
        <v>243.7</v>
      </c>
      <c r="K12">
        <v>35.299999999999997</v>
      </c>
      <c r="L12">
        <v>145</v>
      </c>
      <c r="M12">
        <v>424</v>
      </c>
      <c r="N12" s="1">
        <f t="shared" si="5"/>
        <v>0.65801886792452835</v>
      </c>
      <c r="O12" s="1">
        <f t="shared" si="6"/>
        <v>0.12652329749103941</v>
      </c>
      <c r="P12" s="1">
        <f t="shared" si="7"/>
        <v>0.57476415094339617</v>
      </c>
      <c r="Q12">
        <v>279</v>
      </c>
      <c r="R12" s="134">
        <f t="shared" si="8"/>
        <v>1881.8</v>
      </c>
      <c r="S12" s="134">
        <f t="shared" si="0"/>
        <v>100.8</v>
      </c>
      <c r="T12" s="134">
        <f t="shared" si="0"/>
        <v>952.90000000000009</v>
      </c>
      <c r="U12" s="134">
        <f t="shared" si="0"/>
        <v>2935.5</v>
      </c>
      <c r="V12" s="1">
        <f t="shared" si="9"/>
        <v>0.67538749787089081</v>
      </c>
      <c r="W12" s="1">
        <f t="shared" si="10"/>
        <v>5.0842328255825686E-2</v>
      </c>
      <c r="X12" s="1">
        <f t="shared" si="11"/>
        <v>0.64104922500425821</v>
      </c>
      <c r="Y12" s="134">
        <f t="shared" si="1"/>
        <v>1982.6</v>
      </c>
    </row>
    <row r="13" spans="1:25">
      <c r="A13" s="44" t="s">
        <v>412</v>
      </c>
      <c r="B13" s="134">
        <v>2155.4</v>
      </c>
      <c r="C13">
        <v>145.80000000000001</v>
      </c>
      <c r="D13" s="134">
        <v>1070.9000000000001</v>
      </c>
      <c r="E13" s="134">
        <v>3372</v>
      </c>
      <c r="F13" s="1">
        <f t="shared" si="2"/>
        <v>0.68244365361803083</v>
      </c>
      <c r="G13" s="1">
        <f t="shared" si="3"/>
        <v>6.3358247870676176E-2</v>
      </c>
      <c r="H13" s="1">
        <f t="shared" si="4"/>
        <v>0.63920521945432984</v>
      </c>
      <c r="I13" s="134">
        <v>2301.1999999999998</v>
      </c>
      <c r="J13">
        <v>243.2</v>
      </c>
      <c r="K13">
        <v>40.9</v>
      </c>
      <c r="L13">
        <v>141.9</v>
      </c>
      <c r="M13">
        <v>426</v>
      </c>
      <c r="N13" s="1">
        <f t="shared" si="5"/>
        <v>0.66690140845070423</v>
      </c>
      <c r="O13" s="1">
        <f t="shared" si="6"/>
        <v>0.14396339317141849</v>
      </c>
      <c r="P13" s="1">
        <f t="shared" si="7"/>
        <v>0.5708920187793427</v>
      </c>
      <c r="Q13">
        <v>284.10000000000002</v>
      </c>
      <c r="R13" s="134">
        <f t="shared" si="8"/>
        <v>1912.2</v>
      </c>
      <c r="S13" s="134">
        <f t="shared" si="0"/>
        <v>104.9</v>
      </c>
      <c r="T13" s="134">
        <f t="shared" si="0"/>
        <v>929.00000000000011</v>
      </c>
      <c r="U13" s="134">
        <f t="shared" si="0"/>
        <v>2946</v>
      </c>
      <c r="V13" s="1">
        <f t="shared" si="9"/>
        <v>0.68469110658520027</v>
      </c>
      <c r="W13" s="1">
        <f t="shared" si="10"/>
        <v>5.2005354221406973E-2</v>
      </c>
      <c r="X13" s="1">
        <f t="shared" si="11"/>
        <v>0.64908350305498985</v>
      </c>
      <c r="Y13" s="134">
        <f t="shared" si="1"/>
        <v>2017.1</v>
      </c>
    </row>
    <row r="14" spans="1:25">
      <c r="A14" s="44" t="s">
        <v>413</v>
      </c>
      <c r="B14" s="134">
        <v>2149.6</v>
      </c>
      <c r="C14">
        <v>144.6</v>
      </c>
      <c r="D14" s="134">
        <v>1089.8</v>
      </c>
      <c r="E14" s="134">
        <v>3384</v>
      </c>
      <c r="F14" s="1">
        <f t="shared" si="2"/>
        <v>0.67792553191489358</v>
      </c>
      <c r="G14" s="1">
        <f t="shared" si="3"/>
        <v>6.3031254086569899E-2</v>
      </c>
      <c r="H14" s="1">
        <f t="shared" si="4"/>
        <v>0.63522458628841605</v>
      </c>
      <c r="I14" s="134">
        <v>2294.1</v>
      </c>
      <c r="J14">
        <v>246.6</v>
      </c>
      <c r="K14">
        <v>38.299999999999997</v>
      </c>
      <c r="L14">
        <v>143.1</v>
      </c>
      <c r="M14">
        <v>428.1</v>
      </c>
      <c r="N14" s="1">
        <f t="shared" si="5"/>
        <v>0.66573230553608964</v>
      </c>
      <c r="O14" s="1">
        <f t="shared" si="6"/>
        <v>0.13438596491228069</v>
      </c>
      <c r="P14" s="1">
        <f t="shared" si="7"/>
        <v>0.57603363700070076</v>
      </c>
      <c r="Q14">
        <v>285</v>
      </c>
      <c r="R14" s="134">
        <f t="shared" si="8"/>
        <v>1903</v>
      </c>
      <c r="S14" s="134">
        <f t="shared" si="0"/>
        <v>106.3</v>
      </c>
      <c r="T14" s="134">
        <f t="shared" si="0"/>
        <v>946.69999999999993</v>
      </c>
      <c r="U14" s="134">
        <f t="shared" si="0"/>
        <v>2955.9</v>
      </c>
      <c r="V14" s="1">
        <f t="shared" si="9"/>
        <v>0.67969146452856988</v>
      </c>
      <c r="W14" s="1">
        <f t="shared" si="10"/>
        <v>5.2909262854014233E-2</v>
      </c>
      <c r="X14" s="1">
        <f t="shared" si="11"/>
        <v>0.64379715145979222</v>
      </c>
      <c r="Y14" s="134">
        <f t="shared" si="1"/>
        <v>2009.1</v>
      </c>
    </row>
    <row r="15" spans="1:25">
      <c r="A15" s="44" t="s">
        <v>414</v>
      </c>
      <c r="B15" s="134">
        <v>2143.6</v>
      </c>
      <c r="C15">
        <v>145.6</v>
      </c>
      <c r="D15" s="134">
        <v>1102.0999999999999</v>
      </c>
      <c r="E15" s="134">
        <v>3391.3</v>
      </c>
      <c r="F15" s="1">
        <f t="shared" si="2"/>
        <v>0.67502137823253605</v>
      </c>
      <c r="G15" s="1">
        <f t="shared" si="3"/>
        <v>6.360300541673948E-2</v>
      </c>
      <c r="H15" s="1">
        <f t="shared" si="4"/>
        <v>0.63208798985639714</v>
      </c>
      <c r="I15" s="134">
        <v>2289.1999999999998</v>
      </c>
      <c r="J15">
        <v>241.9</v>
      </c>
      <c r="K15">
        <v>38.799999999999997</v>
      </c>
      <c r="L15">
        <v>148.9</v>
      </c>
      <c r="M15">
        <v>429.7</v>
      </c>
      <c r="N15" s="1">
        <f t="shared" si="5"/>
        <v>0.65347917151501056</v>
      </c>
      <c r="O15" s="1">
        <f t="shared" si="6"/>
        <v>0.13817663817663817</v>
      </c>
      <c r="P15" s="1">
        <f t="shared" si="7"/>
        <v>0.56295089597393533</v>
      </c>
      <c r="Q15">
        <v>280.8</v>
      </c>
      <c r="R15" s="134">
        <f t="shared" si="8"/>
        <v>1901.6999999999998</v>
      </c>
      <c r="S15" s="134">
        <f t="shared" si="0"/>
        <v>106.8</v>
      </c>
      <c r="T15" s="134">
        <f t="shared" si="0"/>
        <v>953.19999999999993</v>
      </c>
      <c r="U15" s="134">
        <f t="shared" si="0"/>
        <v>2961.6000000000004</v>
      </c>
      <c r="V15" s="1">
        <f t="shared" si="9"/>
        <v>0.678146947595894</v>
      </c>
      <c r="W15" s="1">
        <f t="shared" si="10"/>
        <v>5.3176658036247763E-2</v>
      </c>
      <c r="X15" s="1">
        <f t="shared" si="11"/>
        <v>0.64211912479740663</v>
      </c>
      <c r="Y15" s="134">
        <f t="shared" si="1"/>
        <v>2008.3999999999999</v>
      </c>
    </row>
    <row r="16" spans="1:25">
      <c r="A16" s="44" t="s">
        <v>415</v>
      </c>
      <c r="B16" s="134">
        <v>2156.8000000000002</v>
      </c>
      <c r="C16">
        <v>135</v>
      </c>
      <c r="D16" s="134">
        <v>1106.5</v>
      </c>
      <c r="E16" s="134">
        <v>3398.3</v>
      </c>
      <c r="F16" s="1">
        <f t="shared" si="2"/>
        <v>0.67439602154018186</v>
      </c>
      <c r="G16" s="1">
        <f t="shared" si="3"/>
        <v>5.8905663670477351E-2</v>
      </c>
      <c r="H16" s="1">
        <f t="shared" si="4"/>
        <v>0.63467027631462791</v>
      </c>
      <c r="I16" s="134">
        <v>2291.8000000000002</v>
      </c>
      <c r="J16">
        <v>245.6</v>
      </c>
      <c r="K16">
        <v>37.200000000000003</v>
      </c>
      <c r="L16">
        <v>148.80000000000001</v>
      </c>
      <c r="M16">
        <v>431.5</v>
      </c>
      <c r="N16" s="1">
        <f t="shared" si="5"/>
        <v>0.6551564310544612</v>
      </c>
      <c r="O16" s="1">
        <f t="shared" si="6"/>
        <v>0.1315882561018748</v>
      </c>
      <c r="P16" s="1">
        <f t="shared" si="7"/>
        <v>0.56917728852838934</v>
      </c>
      <c r="Q16">
        <v>282.7</v>
      </c>
      <c r="R16" s="134">
        <f t="shared" si="8"/>
        <v>1911.2000000000003</v>
      </c>
      <c r="S16" s="134">
        <f t="shared" si="0"/>
        <v>97.8</v>
      </c>
      <c r="T16" s="134">
        <f t="shared" si="0"/>
        <v>957.7</v>
      </c>
      <c r="U16" s="134">
        <f t="shared" si="0"/>
        <v>2966.8</v>
      </c>
      <c r="V16" s="1">
        <f t="shared" si="9"/>
        <v>0.67719428340299315</v>
      </c>
      <c r="W16" s="1">
        <f t="shared" si="10"/>
        <v>4.8678512766910549E-2</v>
      </c>
      <c r="X16" s="1">
        <f t="shared" si="11"/>
        <v>0.64419576648240529</v>
      </c>
      <c r="Y16" s="134">
        <f t="shared" si="1"/>
        <v>2009.1000000000001</v>
      </c>
    </row>
    <row r="17" spans="1:25">
      <c r="A17" s="44" t="s">
        <v>416</v>
      </c>
      <c r="B17" s="134">
        <v>2176.6</v>
      </c>
      <c r="C17">
        <v>139.80000000000001</v>
      </c>
      <c r="D17" s="134">
        <v>1092.2</v>
      </c>
      <c r="E17" s="134">
        <v>3408.6</v>
      </c>
      <c r="F17" s="1">
        <f t="shared" si="2"/>
        <v>0.67957519216100459</v>
      </c>
      <c r="G17" s="1">
        <f t="shared" si="3"/>
        <v>6.0352270764980141E-2</v>
      </c>
      <c r="H17" s="1">
        <f t="shared" si="4"/>
        <v>0.63856128615854013</v>
      </c>
      <c r="I17" s="134">
        <v>2316.4</v>
      </c>
      <c r="J17">
        <v>248.2</v>
      </c>
      <c r="K17">
        <v>37.299999999999997</v>
      </c>
      <c r="L17">
        <v>147.9</v>
      </c>
      <c r="M17">
        <v>433.3</v>
      </c>
      <c r="N17" s="1">
        <f t="shared" si="5"/>
        <v>0.65866605123471034</v>
      </c>
      <c r="O17" s="1">
        <f t="shared" si="6"/>
        <v>0.13069376313945341</v>
      </c>
      <c r="P17" s="1">
        <f t="shared" si="7"/>
        <v>0.5728132933302561</v>
      </c>
      <c r="Q17">
        <v>285.39999999999998</v>
      </c>
      <c r="R17" s="134">
        <f t="shared" si="8"/>
        <v>1928.3999999999999</v>
      </c>
      <c r="S17" s="134">
        <f t="shared" si="0"/>
        <v>102.50000000000001</v>
      </c>
      <c r="T17" s="134">
        <f t="shared" si="0"/>
        <v>944.30000000000007</v>
      </c>
      <c r="U17" s="134">
        <f t="shared" si="0"/>
        <v>2975.2999999999997</v>
      </c>
      <c r="V17" s="1">
        <f t="shared" si="9"/>
        <v>0.68262023997580079</v>
      </c>
      <c r="W17" s="1">
        <f t="shared" si="10"/>
        <v>5.0467749876907934E-2</v>
      </c>
      <c r="X17" s="1">
        <f t="shared" si="11"/>
        <v>0.64813632238765839</v>
      </c>
      <c r="Y17" s="134">
        <f t="shared" si="1"/>
        <v>2031</v>
      </c>
    </row>
    <row r="18" spans="1:25">
      <c r="A18" s="44" t="s">
        <v>417</v>
      </c>
      <c r="B18" s="134">
        <v>2185.5</v>
      </c>
      <c r="C18">
        <v>148</v>
      </c>
      <c r="D18" s="134">
        <v>1084</v>
      </c>
      <c r="E18" s="134">
        <v>3417.5</v>
      </c>
      <c r="F18" s="1">
        <f t="shared" si="2"/>
        <v>0.6828090709583029</v>
      </c>
      <c r="G18" s="1">
        <f t="shared" si="3"/>
        <v>6.3424041139918577E-2</v>
      </c>
      <c r="H18" s="1">
        <f t="shared" si="4"/>
        <v>0.63950256035113384</v>
      </c>
      <c r="I18" s="134">
        <v>2333.5</v>
      </c>
      <c r="J18">
        <v>244.1</v>
      </c>
      <c r="K18">
        <v>39.299999999999997</v>
      </c>
      <c r="L18">
        <v>151.69999999999999</v>
      </c>
      <c r="M18">
        <v>435.1</v>
      </c>
      <c r="N18" s="1">
        <f t="shared" si="5"/>
        <v>0.65134451850149377</v>
      </c>
      <c r="O18" s="1">
        <f t="shared" si="6"/>
        <v>0.13867325335215244</v>
      </c>
      <c r="P18" s="1">
        <f t="shared" si="7"/>
        <v>0.56102045506780052</v>
      </c>
      <c r="Q18">
        <v>283.39999999999998</v>
      </c>
      <c r="R18" s="134">
        <f t="shared" si="8"/>
        <v>1941.4</v>
      </c>
      <c r="S18" s="134">
        <f t="shared" si="0"/>
        <v>108.7</v>
      </c>
      <c r="T18" s="134">
        <f t="shared" si="0"/>
        <v>932.3</v>
      </c>
      <c r="U18" s="134">
        <f t="shared" si="0"/>
        <v>2982.4</v>
      </c>
      <c r="V18" s="1">
        <f t="shared" si="9"/>
        <v>0.68739940987124459</v>
      </c>
      <c r="W18" s="1">
        <f t="shared" si="10"/>
        <v>5.3021803814448078E-2</v>
      </c>
      <c r="X18" s="1">
        <f t="shared" si="11"/>
        <v>0.65095225321888417</v>
      </c>
      <c r="Y18" s="134">
        <f t="shared" si="1"/>
        <v>2050.1</v>
      </c>
    </row>
    <row r="19" spans="1:25">
      <c r="A19" s="44" t="s">
        <v>418</v>
      </c>
      <c r="B19" s="134">
        <v>2181</v>
      </c>
      <c r="C19">
        <v>135.19999999999999</v>
      </c>
      <c r="D19" s="134">
        <v>1105.8</v>
      </c>
      <c r="E19" s="134">
        <v>3422</v>
      </c>
      <c r="F19" s="1">
        <f t="shared" si="2"/>
        <v>0.67685563997662179</v>
      </c>
      <c r="G19" s="1">
        <f t="shared" si="3"/>
        <v>5.8371470512045588E-2</v>
      </c>
      <c r="H19" s="1">
        <f t="shared" si="4"/>
        <v>0.63734658094681473</v>
      </c>
      <c r="I19" s="134">
        <v>2316.1999999999998</v>
      </c>
      <c r="J19">
        <v>248.8</v>
      </c>
      <c r="K19">
        <v>33.9</v>
      </c>
      <c r="L19">
        <v>154</v>
      </c>
      <c r="M19">
        <v>436.8</v>
      </c>
      <c r="N19" s="1">
        <f t="shared" si="5"/>
        <v>0.64743589743589747</v>
      </c>
      <c r="O19" s="1">
        <f t="shared" si="6"/>
        <v>0.11987270155586986</v>
      </c>
      <c r="P19" s="1">
        <f t="shared" si="7"/>
        <v>0.56959706959706957</v>
      </c>
      <c r="Q19">
        <v>282.8</v>
      </c>
      <c r="R19" s="134">
        <f t="shared" si="8"/>
        <v>1932.2</v>
      </c>
      <c r="S19" s="134">
        <f t="shared" si="0"/>
        <v>101.29999999999998</v>
      </c>
      <c r="T19" s="134">
        <f t="shared" si="0"/>
        <v>951.8</v>
      </c>
      <c r="U19" s="134">
        <f t="shared" si="0"/>
        <v>2985.2</v>
      </c>
      <c r="V19" s="1">
        <f t="shared" si="9"/>
        <v>0.68116039126356698</v>
      </c>
      <c r="W19" s="1">
        <f t="shared" si="10"/>
        <v>4.9818038752827774E-2</v>
      </c>
      <c r="X19" s="1">
        <f t="shared" si="11"/>
        <v>0.64725981508776642</v>
      </c>
      <c r="Y19" s="134">
        <f t="shared" si="1"/>
        <v>2033.3999999999999</v>
      </c>
    </row>
    <row r="20" spans="1:25">
      <c r="A20" s="44" t="s">
        <v>419</v>
      </c>
      <c r="B20" s="134">
        <v>2178.8000000000002</v>
      </c>
      <c r="C20">
        <v>134.9</v>
      </c>
      <c r="D20" s="134">
        <v>1112.9000000000001</v>
      </c>
      <c r="E20" s="134">
        <v>3426.6</v>
      </c>
      <c r="F20" s="1">
        <f t="shared" si="2"/>
        <v>0.67518823323410959</v>
      </c>
      <c r="G20" s="1">
        <f t="shared" si="3"/>
        <v>5.8307399723374835E-2</v>
      </c>
      <c r="H20" s="1">
        <f t="shared" si="4"/>
        <v>0.63584894647755796</v>
      </c>
      <c r="I20" s="134">
        <v>2313.6</v>
      </c>
      <c r="J20">
        <v>250.5</v>
      </c>
      <c r="K20">
        <v>35.1</v>
      </c>
      <c r="L20">
        <v>152.9</v>
      </c>
      <c r="M20">
        <v>438.6</v>
      </c>
      <c r="N20" s="1">
        <f t="shared" si="5"/>
        <v>0.65139078887368895</v>
      </c>
      <c r="O20" s="1">
        <f t="shared" si="6"/>
        <v>0.12285614280714037</v>
      </c>
      <c r="P20" s="1">
        <f t="shared" si="7"/>
        <v>0.57113543091655261</v>
      </c>
      <c r="Q20">
        <v>285.7</v>
      </c>
      <c r="R20" s="134">
        <f t="shared" si="8"/>
        <v>1928.3000000000002</v>
      </c>
      <c r="S20" s="134">
        <f t="shared" si="0"/>
        <v>99.800000000000011</v>
      </c>
      <c r="T20" s="134">
        <f t="shared" si="0"/>
        <v>960.00000000000011</v>
      </c>
      <c r="U20" s="134">
        <f t="shared" si="0"/>
        <v>2988</v>
      </c>
      <c r="V20" s="1">
        <f t="shared" si="9"/>
        <v>0.67868139223560908</v>
      </c>
      <c r="W20" s="1">
        <f t="shared" si="10"/>
        <v>4.9213472064697478E-2</v>
      </c>
      <c r="X20" s="1">
        <f t="shared" si="11"/>
        <v>0.64534805890227587</v>
      </c>
      <c r="Y20" s="134">
        <f t="shared" si="1"/>
        <v>2027.8999999999999</v>
      </c>
    </row>
    <row r="21" spans="1:25">
      <c r="A21" s="44" t="s">
        <v>420</v>
      </c>
      <c r="B21" s="134">
        <v>2207.4</v>
      </c>
      <c r="C21">
        <v>137.6</v>
      </c>
      <c r="D21" s="134">
        <v>1089.5</v>
      </c>
      <c r="E21" s="134">
        <v>3434.5</v>
      </c>
      <c r="F21" s="1">
        <f t="shared" si="2"/>
        <v>0.68277769689911194</v>
      </c>
      <c r="G21" s="1">
        <f t="shared" si="3"/>
        <v>5.8678038379530915E-2</v>
      </c>
      <c r="H21" s="1">
        <f t="shared" si="4"/>
        <v>0.64271364099577821</v>
      </c>
      <c r="I21" s="134">
        <v>2345</v>
      </c>
      <c r="J21">
        <v>250.5</v>
      </c>
      <c r="K21">
        <v>38</v>
      </c>
      <c r="L21">
        <v>151.80000000000001</v>
      </c>
      <c r="M21">
        <v>440.3</v>
      </c>
      <c r="N21" s="1">
        <f t="shared" si="5"/>
        <v>0.65523506699977285</v>
      </c>
      <c r="O21" s="1">
        <f t="shared" si="6"/>
        <v>0.1317157712305026</v>
      </c>
      <c r="P21" s="1">
        <f t="shared" si="7"/>
        <v>0.5689302748126277</v>
      </c>
      <c r="Q21">
        <v>288.5</v>
      </c>
      <c r="R21" s="134">
        <f t="shared" si="8"/>
        <v>1956.9</v>
      </c>
      <c r="S21" s="134">
        <f t="shared" si="0"/>
        <v>99.6</v>
      </c>
      <c r="T21" s="134">
        <f t="shared" si="0"/>
        <v>937.7</v>
      </c>
      <c r="U21" s="134">
        <f t="shared" si="0"/>
        <v>2994.2</v>
      </c>
      <c r="V21" s="1">
        <f t="shared" si="9"/>
        <v>0.68682786720993927</v>
      </c>
      <c r="W21" s="1">
        <f t="shared" si="10"/>
        <v>4.8431801604668125E-2</v>
      </c>
      <c r="X21" s="1">
        <f t="shared" si="11"/>
        <v>0.65356355620867013</v>
      </c>
      <c r="Y21" s="134">
        <f t="shared" si="1"/>
        <v>2056.5</v>
      </c>
    </row>
    <row r="22" spans="1:25">
      <c r="A22" s="44" t="s">
        <v>421</v>
      </c>
      <c r="B22" s="134">
        <v>2199.6999999999998</v>
      </c>
      <c r="C22">
        <v>156.5</v>
      </c>
      <c r="D22" s="134">
        <v>1085.3</v>
      </c>
      <c r="E22" s="134">
        <v>3441.5</v>
      </c>
      <c r="F22" s="1">
        <f t="shared" si="2"/>
        <v>0.6846433241319192</v>
      </c>
      <c r="G22" s="1">
        <f t="shared" si="3"/>
        <v>6.6420507596978193E-2</v>
      </c>
      <c r="H22" s="1">
        <f t="shared" si="4"/>
        <v>0.63916896702019466</v>
      </c>
      <c r="I22" s="134">
        <v>2356.1999999999998</v>
      </c>
      <c r="J22">
        <v>255.8</v>
      </c>
      <c r="K22">
        <v>40.5</v>
      </c>
      <c r="L22">
        <v>145.69999999999999</v>
      </c>
      <c r="M22">
        <v>442</v>
      </c>
      <c r="N22" s="1">
        <f t="shared" si="5"/>
        <v>0.67036199095022631</v>
      </c>
      <c r="O22" s="1">
        <f t="shared" si="6"/>
        <v>0.13668579142760715</v>
      </c>
      <c r="P22" s="1">
        <f t="shared" si="7"/>
        <v>0.5787330316742082</v>
      </c>
      <c r="Q22">
        <v>296.3</v>
      </c>
      <c r="R22" s="134">
        <f t="shared" si="8"/>
        <v>1943.8999999999999</v>
      </c>
      <c r="S22" s="134">
        <f t="shared" ref="S22:S48" si="12">+C22-K22</f>
        <v>116</v>
      </c>
      <c r="T22" s="134">
        <f t="shared" ref="T22:T48" si="13">+D22-L22</f>
        <v>939.59999999999991</v>
      </c>
      <c r="U22" s="134">
        <f t="shared" ref="U22:U48" si="14">+E22-M22</f>
        <v>2999.5</v>
      </c>
      <c r="V22" s="1">
        <f t="shared" si="9"/>
        <v>0.68674779129854968</v>
      </c>
      <c r="W22" s="1">
        <f t="shared" si="10"/>
        <v>5.6313413272488969E-2</v>
      </c>
      <c r="X22" s="1">
        <f t="shared" si="11"/>
        <v>0.6480746791131855</v>
      </c>
      <c r="Y22" s="134">
        <f t="shared" si="1"/>
        <v>2059.8999999999996</v>
      </c>
    </row>
    <row r="23" spans="1:25">
      <c r="A23" s="44" t="s">
        <v>422</v>
      </c>
      <c r="B23" s="134">
        <v>2189.1999999999998</v>
      </c>
      <c r="C23">
        <v>143.69999999999999</v>
      </c>
      <c r="D23" s="134">
        <v>1112.5999999999999</v>
      </c>
      <c r="E23" s="134">
        <v>3445.5</v>
      </c>
      <c r="F23" s="1">
        <f t="shared" si="2"/>
        <v>0.6770860542736904</v>
      </c>
      <c r="G23" s="1">
        <f t="shared" si="3"/>
        <v>6.1597153757126315E-2</v>
      </c>
      <c r="H23" s="1">
        <f t="shared" si="4"/>
        <v>0.63537948048178783</v>
      </c>
      <c r="I23" s="134">
        <v>2332.9</v>
      </c>
      <c r="J23">
        <v>252.1</v>
      </c>
      <c r="K23">
        <v>36</v>
      </c>
      <c r="L23">
        <v>155.69999999999999</v>
      </c>
      <c r="M23">
        <v>443.8</v>
      </c>
      <c r="N23" s="1">
        <f t="shared" si="5"/>
        <v>0.64916629112212709</v>
      </c>
      <c r="O23" s="1">
        <f t="shared" si="6"/>
        <v>0.1249566122874002</v>
      </c>
      <c r="P23" s="1">
        <f t="shared" si="7"/>
        <v>0.56804867057232988</v>
      </c>
      <c r="Q23">
        <v>288.10000000000002</v>
      </c>
      <c r="R23" s="134">
        <f t="shared" si="8"/>
        <v>1937.1</v>
      </c>
      <c r="S23" s="134">
        <f t="shared" si="12"/>
        <v>107.69999999999999</v>
      </c>
      <c r="T23" s="134">
        <f t="shared" si="13"/>
        <v>956.89999999999986</v>
      </c>
      <c r="U23" s="134">
        <f t="shared" si="14"/>
        <v>3001.7</v>
      </c>
      <c r="V23" s="1">
        <f t="shared" si="9"/>
        <v>0.6812139787453777</v>
      </c>
      <c r="W23" s="1">
        <f t="shared" si="10"/>
        <v>5.267018779342722E-2</v>
      </c>
      <c r="X23" s="1">
        <f t="shared" si="11"/>
        <v>0.6453343105573508</v>
      </c>
      <c r="Y23" s="134">
        <f t="shared" si="1"/>
        <v>2044.8000000000002</v>
      </c>
    </row>
    <row r="24" spans="1:25">
      <c r="A24" s="44" t="s">
        <v>423</v>
      </c>
      <c r="B24" s="134">
        <v>2174.4</v>
      </c>
      <c r="C24">
        <v>153.4</v>
      </c>
      <c r="D24" s="134">
        <v>1122.5</v>
      </c>
      <c r="E24" s="134">
        <v>3450.3</v>
      </c>
      <c r="F24" s="1">
        <f t="shared" si="2"/>
        <v>0.67466597107497905</v>
      </c>
      <c r="G24" s="1">
        <f t="shared" si="3"/>
        <v>6.5899132227854623E-2</v>
      </c>
      <c r="H24" s="1">
        <f t="shared" si="4"/>
        <v>0.630206069037475</v>
      </c>
      <c r="I24" s="134">
        <v>2327.8000000000002</v>
      </c>
      <c r="J24">
        <v>248.8</v>
      </c>
      <c r="K24">
        <v>42.4</v>
      </c>
      <c r="L24">
        <v>154.4</v>
      </c>
      <c r="M24">
        <v>445.7</v>
      </c>
      <c r="N24" s="1">
        <f t="shared" si="5"/>
        <v>0.65357864034103663</v>
      </c>
      <c r="O24" s="1">
        <f t="shared" si="6"/>
        <v>0.14555441125986954</v>
      </c>
      <c r="P24" s="1">
        <f t="shared" si="7"/>
        <v>0.55822301996858881</v>
      </c>
      <c r="Q24">
        <v>291.3</v>
      </c>
      <c r="R24" s="134">
        <f t="shared" si="8"/>
        <v>1925.6000000000001</v>
      </c>
      <c r="S24" s="134">
        <f t="shared" si="12"/>
        <v>111</v>
      </c>
      <c r="T24" s="134">
        <f t="shared" si="13"/>
        <v>968.1</v>
      </c>
      <c r="U24" s="134">
        <f t="shared" si="14"/>
        <v>3004.6000000000004</v>
      </c>
      <c r="V24" s="1">
        <f t="shared" si="9"/>
        <v>0.67779404912467545</v>
      </c>
      <c r="W24" s="1">
        <f t="shared" si="10"/>
        <v>5.4505278664375149E-2</v>
      </c>
      <c r="X24" s="1">
        <f t="shared" si="11"/>
        <v>0.6408839779005524</v>
      </c>
      <c r="Y24" s="134">
        <f t="shared" si="1"/>
        <v>2036.5000000000002</v>
      </c>
    </row>
    <row r="25" spans="1:25">
      <c r="A25" s="44" t="s">
        <v>424</v>
      </c>
      <c r="B25" s="134">
        <v>2170.6</v>
      </c>
      <c r="C25">
        <v>144.4</v>
      </c>
      <c r="D25" s="134">
        <v>1144.0999999999999</v>
      </c>
      <c r="E25" s="134">
        <v>3459.1</v>
      </c>
      <c r="F25" s="1">
        <f t="shared" si="2"/>
        <v>0.66924922667745945</v>
      </c>
      <c r="G25" s="1">
        <f t="shared" si="3"/>
        <v>6.2375809935205188E-2</v>
      </c>
      <c r="H25" s="1">
        <f t="shared" si="4"/>
        <v>0.6275042641149432</v>
      </c>
      <c r="I25" s="134">
        <v>2315</v>
      </c>
      <c r="J25">
        <v>245.3</v>
      </c>
      <c r="K25">
        <v>41.2</v>
      </c>
      <c r="L25">
        <v>161.19999999999999</v>
      </c>
      <c r="M25">
        <v>447.7</v>
      </c>
      <c r="N25" s="1">
        <f t="shared" si="5"/>
        <v>0.63993745811927627</v>
      </c>
      <c r="O25" s="1">
        <f t="shared" si="6"/>
        <v>0.14380453752181502</v>
      </c>
      <c r="P25" s="1">
        <f t="shared" si="7"/>
        <v>0.54791154791154795</v>
      </c>
      <c r="Q25">
        <v>286.5</v>
      </c>
      <c r="R25" s="134">
        <f t="shared" si="8"/>
        <v>1925.3</v>
      </c>
      <c r="S25" s="134">
        <f t="shared" si="12"/>
        <v>103.2</v>
      </c>
      <c r="T25" s="134">
        <f t="shared" si="13"/>
        <v>982.89999999999986</v>
      </c>
      <c r="U25" s="134">
        <f t="shared" si="14"/>
        <v>3011.4</v>
      </c>
      <c r="V25" s="1">
        <f t="shared" si="9"/>
        <v>0.67360696021783883</v>
      </c>
      <c r="W25" s="1">
        <f t="shared" si="10"/>
        <v>5.087503081094405E-2</v>
      </c>
      <c r="X25" s="1">
        <f t="shared" si="11"/>
        <v>0.63933718536228989</v>
      </c>
      <c r="Y25" s="134">
        <f t="shared" si="1"/>
        <v>2028.5</v>
      </c>
    </row>
    <row r="26" spans="1:25">
      <c r="A26" s="44" t="s">
        <v>425</v>
      </c>
      <c r="B26" s="134">
        <v>2204.1</v>
      </c>
      <c r="C26">
        <v>141.69999999999999</v>
      </c>
      <c r="D26" s="134">
        <v>1123.2</v>
      </c>
      <c r="E26" s="134">
        <v>3469.1</v>
      </c>
      <c r="F26" s="1">
        <f t="shared" si="2"/>
        <v>0.67619843763512155</v>
      </c>
      <c r="G26" s="1">
        <f t="shared" si="3"/>
        <v>6.0405831699207081E-2</v>
      </c>
      <c r="H26" s="1">
        <f t="shared" si="4"/>
        <v>0.63535210861606761</v>
      </c>
      <c r="I26" s="134">
        <v>2345.8000000000002</v>
      </c>
      <c r="J26">
        <v>251</v>
      </c>
      <c r="K26">
        <v>38.6</v>
      </c>
      <c r="L26">
        <v>159.80000000000001</v>
      </c>
      <c r="M26">
        <v>449.4</v>
      </c>
      <c r="N26" s="1">
        <f t="shared" si="5"/>
        <v>0.64441477525589685</v>
      </c>
      <c r="O26" s="1">
        <f t="shared" si="6"/>
        <v>0.13328729281767956</v>
      </c>
      <c r="P26" s="1">
        <f t="shared" si="7"/>
        <v>0.55852247441032488</v>
      </c>
      <c r="Q26">
        <v>289.60000000000002</v>
      </c>
      <c r="R26" s="134">
        <f t="shared" si="8"/>
        <v>1953.1</v>
      </c>
      <c r="S26" s="134">
        <f t="shared" si="12"/>
        <v>103.1</v>
      </c>
      <c r="T26" s="134">
        <f t="shared" si="13"/>
        <v>963.40000000000009</v>
      </c>
      <c r="U26" s="134">
        <f t="shared" si="14"/>
        <v>3019.7</v>
      </c>
      <c r="V26" s="1">
        <f t="shared" si="9"/>
        <v>0.68092856906315213</v>
      </c>
      <c r="W26" s="1">
        <f t="shared" si="10"/>
        <v>5.014103686411827E-2</v>
      </c>
      <c r="X26" s="1">
        <f t="shared" si="11"/>
        <v>0.64678610457992514</v>
      </c>
      <c r="Y26" s="134">
        <f t="shared" si="1"/>
        <v>2056.2000000000003</v>
      </c>
    </row>
    <row r="27" spans="1:25">
      <c r="A27" s="44" t="s">
        <v>426</v>
      </c>
      <c r="B27" s="134">
        <v>2201.9</v>
      </c>
      <c r="C27">
        <v>135.19999999999999</v>
      </c>
      <c r="D27" s="134">
        <v>1140.0999999999999</v>
      </c>
      <c r="E27" s="134">
        <v>3477.2</v>
      </c>
      <c r="F27" s="1">
        <f t="shared" si="2"/>
        <v>0.67212124698032905</v>
      </c>
      <c r="G27" s="1">
        <f t="shared" si="3"/>
        <v>5.7849471567327025E-2</v>
      </c>
      <c r="H27" s="1">
        <f t="shared" si="4"/>
        <v>0.63323938801334412</v>
      </c>
      <c r="I27" s="134">
        <v>2337.1</v>
      </c>
      <c r="J27">
        <v>251.2</v>
      </c>
      <c r="K27">
        <v>34.9</v>
      </c>
      <c r="L27">
        <v>165.2</v>
      </c>
      <c r="M27">
        <v>451.3</v>
      </c>
      <c r="N27" s="1">
        <f t="shared" si="5"/>
        <v>0.63394637713272772</v>
      </c>
      <c r="O27" s="1">
        <f t="shared" si="6"/>
        <v>0.12198531981824536</v>
      </c>
      <c r="P27" s="1">
        <f t="shared" si="7"/>
        <v>0.55661422557057383</v>
      </c>
      <c r="Q27">
        <v>286.10000000000002</v>
      </c>
      <c r="R27" s="134">
        <f t="shared" si="8"/>
        <v>1950.7</v>
      </c>
      <c r="S27" s="134">
        <f t="shared" si="12"/>
        <v>100.29999999999998</v>
      </c>
      <c r="T27" s="134">
        <f t="shared" si="13"/>
        <v>974.89999999999986</v>
      </c>
      <c r="U27" s="134">
        <f t="shared" si="14"/>
        <v>3025.8999999999996</v>
      </c>
      <c r="V27" s="1">
        <f t="shared" si="9"/>
        <v>0.67781486499884336</v>
      </c>
      <c r="W27" s="1">
        <f t="shared" si="10"/>
        <v>4.8902974158946844E-2</v>
      </c>
      <c r="X27" s="1">
        <f t="shared" si="11"/>
        <v>0.64466770217125491</v>
      </c>
      <c r="Y27" s="134">
        <f t="shared" si="1"/>
        <v>2051</v>
      </c>
    </row>
    <row r="28" spans="1:25">
      <c r="A28" s="44" t="s">
        <v>427</v>
      </c>
      <c r="B28" s="134">
        <v>2227.1999999999998</v>
      </c>
      <c r="C28">
        <v>134.5</v>
      </c>
      <c r="D28" s="134">
        <v>1126.4000000000001</v>
      </c>
      <c r="E28" s="134">
        <v>3488.1</v>
      </c>
      <c r="F28" s="1">
        <f t="shared" si="2"/>
        <v>0.67707347839798171</v>
      </c>
      <c r="G28" s="1">
        <f t="shared" si="3"/>
        <v>5.6950501757208796E-2</v>
      </c>
      <c r="H28" s="1">
        <f t="shared" si="4"/>
        <v>0.63851380407671798</v>
      </c>
      <c r="I28" s="134">
        <v>2361.6999999999998</v>
      </c>
      <c r="J28">
        <v>261</v>
      </c>
      <c r="K28">
        <v>35.299999999999997</v>
      </c>
      <c r="L28">
        <v>156.9</v>
      </c>
      <c r="M28">
        <v>453.1</v>
      </c>
      <c r="N28" s="1">
        <f t="shared" si="5"/>
        <v>0.65371882586625463</v>
      </c>
      <c r="O28" s="1">
        <f t="shared" si="6"/>
        <v>0.11917623227548953</v>
      </c>
      <c r="P28" s="1">
        <f t="shared" si="7"/>
        <v>0.57603178106378283</v>
      </c>
      <c r="Q28">
        <v>296.2</v>
      </c>
      <c r="R28" s="134">
        <f t="shared" si="8"/>
        <v>1966.1999999999998</v>
      </c>
      <c r="S28" s="134">
        <f t="shared" si="12"/>
        <v>99.2</v>
      </c>
      <c r="T28" s="134">
        <f t="shared" si="13"/>
        <v>969.50000000000011</v>
      </c>
      <c r="U28" s="134">
        <f t="shared" si="14"/>
        <v>3035</v>
      </c>
      <c r="V28" s="1">
        <f t="shared" si="9"/>
        <v>0.68056013179571662</v>
      </c>
      <c r="W28" s="1">
        <f t="shared" si="10"/>
        <v>4.8027112079399664E-2</v>
      </c>
      <c r="X28" s="1">
        <f t="shared" si="11"/>
        <v>0.64784184514003285</v>
      </c>
      <c r="Y28" s="134">
        <f t="shared" si="1"/>
        <v>2065.5</v>
      </c>
    </row>
    <row r="29" spans="1:25">
      <c r="A29" s="44" t="s">
        <v>428</v>
      </c>
      <c r="B29" s="134">
        <v>2274.4</v>
      </c>
      <c r="C29">
        <v>133.4</v>
      </c>
      <c r="D29" s="134">
        <v>1096.5</v>
      </c>
      <c r="E29" s="134">
        <v>3504.3</v>
      </c>
      <c r="F29" s="1">
        <f t="shared" si="2"/>
        <v>0.68709870730245703</v>
      </c>
      <c r="G29" s="1">
        <f t="shared" si="3"/>
        <v>5.5403272697067858E-2</v>
      </c>
      <c r="H29" s="1">
        <f t="shared" si="4"/>
        <v>0.64903119025197609</v>
      </c>
      <c r="I29" s="134">
        <v>2407.8000000000002</v>
      </c>
      <c r="J29">
        <v>266.2</v>
      </c>
      <c r="K29">
        <v>37.9</v>
      </c>
      <c r="L29">
        <v>151.19999999999999</v>
      </c>
      <c r="M29">
        <v>455.3</v>
      </c>
      <c r="N29" s="1">
        <f t="shared" si="5"/>
        <v>0.66791126729628825</v>
      </c>
      <c r="O29" s="1">
        <f t="shared" si="6"/>
        <v>0.12463005590266359</v>
      </c>
      <c r="P29" s="1">
        <f t="shared" si="7"/>
        <v>0.58466944871513282</v>
      </c>
      <c r="Q29">
        <v>304.10000000000002</v>
      </c>
      <c r="R29" s="134">
        <f t="shared" si="8"/>
        <v>2008.2</v>
      </c>
      <c r="S29" s="134">
        <f t="shared" si="12"/>
        <v>95.5</v>
      </c>
      <c r="T29" s="134">
        <f t="shared" si="13"/>
        <v>945.3</v>
      </c>
      <c r="U29" s="134">
        <f t="shared" si="14"/>
        <v>3049</v>
      </c>
      <c r="V29" s="1">
        <f t="shared" si="9"/>
        <v>0.68996392259757311</v>
      </c>
      <c r="W29" s="1">
        <f t="shared" si="10"/>
        <v>4.5396206683462462E-2</v>
      </c>
      <c r="X29" s="1">
        <f t="shared" si="11"/>
        <v>0.65864217776320111</v>
      </c>
      <c r="Y29" s="134">
        <f t="shared" si="1"/>
        <v>2103.7000000000003</v>
      </c>
    </row>
    <row r="30" spans="1:25">
      <c r="A30" s="44" t="s">
        <v>429</v>
      </c>
      <c r="B30" s="134">
        <v>2287.1</v>
      </c>
      <c r="C30">
        <v>141.6</v>
      </c>
      <c r="D30" s="134">
        <v>1093.3</v>
      </c>
      <c r="E30" s="134">
        <v>3522</v>
      </c>
      <c r="F30" s="1">
        <f t="shared" si="2"/>
        <v>0.68957978421351496</v>
      </c>
      <c r="G30" s="1">
        <f t="shared" si="3"/>
        <v>5.8302795734343479E-2</v>
      </c>
      <c r="H30" s="1">
        <f t="shared" si="4"/>
        <v>0.64937535491198184</v>
      </c>
      <c r="I30" s="134">
        <v>2428.6999999999998</v>
      </c>
      <c r="J30">
        <v>266.60000000000002</v>
      </c>
      <c r="K30">
        <v>38.799999999999997</v>
      </c>
      <c r="L30">
        <v>151.5</v>
      </c>
      <c r="M30">
        <v>457</v>
      </c>
      <c r="N30" s="1">
        <f t="shared" si="5"/>
        <v>0.66849015317286653</v>
      </c>
      <c r="O30" s="1">
        <f t="shared" si="6"/>
        <v>0.12700490998363337</v>
      </c>
      <c r="P30" s="1">
        <f t="shared" si="7"/>
        <v>0.58336980306345743</v>
      </c>
      <c r="Q30">
        <v>305.5</v>
      </c>
      <c r="R30" s="134">
        <f t="shared" si="8"/>
        <v>2020.5</v>
      </c>
      <c r="S30" s="134">
        <f t="shared" si="12"/>
        <v>102.8</v>
      </c>
      <c r="T30" s="134">
        <f t="shared" si="13"/>
        <v>941.8</v>
      </c>
      <c r="U30" s="134">
        <f t="shared" si="14"/>
        <v>3065</v>
      </c>
      <c r="V30" s="1">
        <f t="shared" si="9"/>
        <v>0.69272430668841756</v>
      </c>
      <c r="W30" s="1">
        <f t="shared" si="10"/>
        <v>4.8417483044461196E-2</v>
      </c>
      <c r="X30" s="1">
        <f t="shared" si="11"/>
        <v>0.65921696574225119</v>
      </c>
      <c r="Y30" s="134">
        <f t="shared" si="1"/>
        <v>2123.1999999999998</v>
      </c>
    </row>
    <row r="31" spans="1:25">
      <c r="A31" s="44" t="s">
        <v>430</v>
      </c>
      <c r="B31" s="134">
        <v>2281.6</v>
      </c>
      <c r="C31">
        <v>122.6</v>
      </c>
      <c r="D31" s="134">
        <v>1133.5999999999999</v>
      </c>
      <c r="E31" s="134">
        <v>3537.7</v>
      </c>
      <c r="F31" s="1">
        <f t="shared" si="2"/>
        <v>0.67956581960030527</v>
      </c>
      <c r="G31" s="1">
        <f t="shared" si="3"/>
        <v>5.0996214799717152E-2</v>
      </c>
      <c r="H31" s="1">
        <f t="shared" si="4"/>
        <v>0.64493880204652743</v>
      </c>
      <c r="I31" s="134">
        <v>2404.1</v>
      </c>
      <c r="J31">
        <v>267.60000000000002</v>
      </c>
      <c r="K31">
        <v>31.9</v>
      </c>
      <c r="L31">
        <v>159.4</v>
      </c>
      <c r="M31">
        <v>458.9</v>
      </c>
      <c r="N31" s="1">
        <f t="shared" si="5"/>
        <v>0.65264763565046857</v>
      </c>
      <c r="O31" s="1">
        <f t="shared" si="6"/>
        <v>0.10651085141903172</v>
      </c>
      <c r="P31" s="1">
        <f t="shared" si="7"/>
        <v>0.58313358030071916</v>
      </c>
      <c r="Q31">
        <v>299.5</v>
      </c>
      <c r="R31" s="134">
        <f t="shared" si="8"/>
        <v>2014</v>
      </c>
      <c r="S31" s="134">
        <f t="shared" si="12"/>
        <v>90.699999999999989</v>
      </c>
      <c r="T31" s="134">
        <f t="shared" si="13"/>
        <v>974.19999999999993</v>
      </c>
      <c r="U31" s="134">
        <f t="shared" si="14"/>
        <v>3078.7999999999997</v>
      </c>
      <c r="V31" s="1">
        <f t="shared" si="9"/>
        <v>0.68357801740938029</v>
      </c>
      <c r="W31" s="1">
        <f t="shared" si="10"/>
        <v>4.3096075263708067E-2</v>
      </c>
      <c r="X31" s="1">
        <f t="shared" si="11"/>
        <v>0.65415096790957517</v>
      </c>
      <c r="Y31" s="134">
        <f t="shared" si="1"/>
        <v>2104.6</v>
      </c>
    </row>
    <row r="32" spans="1:25">
      <c r="A32" s="44" t="s">
        <v>431</v>
      </c>
      <c r="B32" s="134">
        <v>2296.6</v>
      </c>
      <c r="C32">
        <v>124.9</v>
      </c>
      <c r="D32" s="134">
        <v>1133.4000000000001</v>
      </c>
      <c r="E32" s="134">
        <v>3554.9</v>
      </c>
      <c r="F32" s="1">
        <f t="shared" si="2"/>
        <v>0.68117246617345073</v>
      </c>
      <c r="G32" s="1">
        <f t="shared" si="3"/>
        <v>5.1579599421845965E-2</v>
      </c>
      <c r="H32" s="1">
        <f t="shared" si="4"/>
        <v>0.64603786323103318</v>
      </c>
      <c r="I32" s="134">
        <v>2421.5</v>
      </c>
      <c r="J32">
        <v>268</v>
      </c>
      <c r="K32">
        <v>36.200000000000003</v>
      </c>
      <c r="L32">
        <v>156.9</v>
      </c>
      <c r="M32">
        <v>461.1</v>
      </c>
      <c r="N32" s="1">
        <f t="shared" si="5"/>
        <v>0.65972674040338319</v>
      </c>
      <c r="O32" s="1">
        <f t="shared" si="6"/>
        <v>0.11900065746219594</v>
      </c>
      <c r="P32" s="1">
        <f t="shared" si="7"/>
        <v>0.58121882454998908</v>
      </c>
      <c r="Q32">
        <v>304.2</v>
      </c>
      <c r="R32" s="134">
        <f t="shared" si="8"/>
        <v>2028.6</v>
      </c>
      <c r="S32" s="134">
        <f t="shared" si="12"/>
        <v>88.7</v>
      </c>
      <c r="T32" s="134">
        <f t="shared" si="13"/>
        <v>976.50000000000011</v>
      </c>
      <c r="U32" s="134">
        <f t="shared" si="14"/>
        <v>3093.8</v>
      </c>
      <c r="V32" s="1">
        <f t="shared" si="9"/>
        <v>0.68436873747494997</v>
      </c>
      <c r="W32" s="1">
        <f t="shared" si="10"/>
        <v>4.189297690454824E-2</v>
      </c>
      <c r="X32" s="1">
        <f t="shared" si="11"/>
        <v>0.65569849376171696</v>
      </c>
      <c r="Y32" s="134">
        <f t="shared" si="1"/>
        <v>2117.3000000000002</v>
      </c>
    </row>
    <row r="33" spans="1:25">
      <c r="A33" s="44" t="s">
        <v>432</v>
      </c>
      <c r="B33" s="134">
        <v>2356</v>
      </c>
      <c r="C33">
        <v>134.69999999999999</v>
      </c>
      <c r="D33" s="134">
        <v>1085.5999999999999</v>
      </c>
      <c r="E33" s="134">
        <v>3576.4</v>
      </c>
      <c r="F33" s="1">
        <f t="shared" si="2"/>
        <v>0.69645453528688073</v>
      </c>
      <c r="G33" s="1">
        <f t="shared" si="3"/>
        <v>5.40790107595953E-2</v>
      </c>
      <c r="H33" s="1">
        <f t="shared" si="4"/>
        <v>0.65876300190135328</v>
      </c>
      <c r="I33" s="134">
        <v>2490.8000000000002</v>
      </c>
      <c r="J33">
        <v>276.89999999999998</v>
      </c>
      <c r="K33">
        <v>37.1</v>
      </c>
      <c r="L33">
        <v>149.6</v>
      </c>
      <c r="M33">
        <v>463.6</v>
      </c>
      <c r="N33" s="1">
        <f t="shared" si="5"/>
        <v>0.67730802415875757</v>
      </c>
      <c r="O33" s="1">
        <f t="shared" si="6"/>
        <v>0.11815286624203822</v>
      </c>
      <c r="P33" s="1">
        <f t="shared" si="7"/>
        <v>0.59728213977566857</v>
      </c>
      <c r="Q33">
        <v>314</v>
      </c>
      <c r="R33" s="134">
        <f t="shared" si="8"/>
        <v>2079.1</v>
      </c>
      <c r="S33" s="134">
        <f t="shared" si="12"/>
        <v>97.6</v>
      </c>
      <c r="T33" s="134">
        <f t="shared" si="13"/>
        <v>935.99999999999989</v>
      </c>
      <c r="U33" s="134">
        <f t="shared" si="14"/>
        <v>3112.8</v>
      </c>
      <c r="V33" s="1">
        <f t="shared" si="9"/>
        <v>0.69930609097918273</v>
      </c>
      <c r="W33" s="1">
        <f t="shared" si="10"/>
        <v>4.48364571848585E-2</v>
      </c>
      <c r="X33" s="1">
        <f t="shared" si="11"/>
        <v>0.66791955795425328</v>
      </c>
      <c r="Y33" s="134">
        <f t="shared" si="1"/>
        <v>2176.8000000000002</v>
      </c>
    </row>
    <row r="34" spans="1:25">
      <c r="A34" s="44" t="s">
        <v>433</v>
      </c>
      <c r="B34" s="134">
        <v>2360.9</v>
      </c>
      <c r="C34">
        <v>143.4</v>
      </c>
      <c r="D34" s="134">
        <v>1090.8</v>
      </c>
      <c r="E34" s="134">
        <v>3595.1</v>
      </c>
      <c r="F34" s="1">
        <f t="shared" si="2"/>
        <v>0.69658702122333183</v>
      </c>
      <c r="G34" s="1">
        <f t="shared" si="3"/>
        <v>5.7261510202451779E-2</v>
      </c>
      <c r="H34" s="1">
        <f t="shared" si="4"/>
        <v>0.65669939640065644</v>
      </c>
      <c r="I34" s="134">
        <v>2504.3000000000002</v>
      </c>
      <c r="J34">
        <v>270.7</v>
      </c>
      <c r="K34">
        <v>37.700000000000003</v>
      </c>
      <c r="L34">
        <v>157.4</v>
      </c>
      <c r="M34">
        <v>465.8</v>
      </c>
      <c r="N34" s="1">
        <f t="shared" si="5"/>
        <v>0.66208673250322025</v>
      </c>
      <c r="O34" s="1">
        <f t="shared" si="6"/>
        <v>0.12224383916990923</v>
      </c>
      <c r="P34" s="1">
        <f t="shared" si="7"/>
        <v>0.58115070845856587</v>
      </c>
      <c r="Q34">
        <v>308.39999999999998</v>
      </c>
      <c r="R34" s="134">
        <f t="shared" si="8"/>
        <v>2090.2000000000003</v>
      </c>
      <c r="S34" s="134">
        <f t="shared" si="12"/>
        <v>105.7</v>
      </c>
      <c r="T34" s="134">
        <f t="shared" si="13"/>
        <v>933.4</v>
      </c>
      <c r="U34" s="134">
        <f t="shared" si="14"/>
        <v>3129.2999999999997</v>
      </c>
      <c r="V34" s="1">
        <f t="shared" si="9"/>
        <v>0.70172242993640754</v>
      </c>
      <c r="W34" s="1">
        <f t="shared" si="10"/>
        <v>4.8135160981829773E-2</v>
      </c>
      <c r="X34" s="1">
        <f t="shared" si="11"/>
        <v>0.66794490780685789</v>
      </c>
      <c r="Y34" s="134">
        <f t="shared" si="1"/>
        <v>2195.9</v>
      </c>
    </row>
    <row r="35" spans="1:25">
      <c r="A35" s="44" t="s">
        <v>434</v>
      </c>
      <c r="B35" s="134">
        <v>2349.4</v>
      </c>
      <c r="C35">
        <v>132.80000000000001</v>
      </c>
      <c r="D35" s="134">
        <v>1134.0999999999999</v>
      </c>
      <c r="E35" s="134">
        <v>3616.2</v>
      </c>
      <c r="F35" s="1">
        <f t="shared" si="2"/>
        <v>0.6863834964880261</v>
      </c>
      <c r="G35" s="1">
        <f t="shared" si="3"/>
        <v>5.3503082067604055E-2</v>
      </c>
      <c r="H35" s="1">
        <f t="shared" si="4"/>
        <v>0.64968751728333618</v>
      </c>
      <c r="I35" s="134">
        <v>2482.1</v>
      </c>
      <c r="J35">
        <v>268.7</v>
      </c>
      <c r="K35">
        <v>37.299999999999997</v>
      </c>
      <c r="L35">
        <v>162</v>
      </c>
      <c r="M35">
        <v>468</v>
      </c>
      <c r="N35" s="1">
        <f t="shared" si="5"/>
        <v>0.65363247863247853</v>
      </c>
      <c r="O35" s="1">
        <f t="shared" si="6"/>
        <v>0.12193527296502125</v>
      </c>
      <c r="P35" s="1">
        <f t="shared" si="7"/>
        <v>0.5741452991452991</v>
      </c>
      <c r="Q35">
        <v>305.89999999999998</v>
      </c>
      <c r="R35" s="134">
        <f t="shared" si="8"/>
        <v>2080.7000000000003</v>
      </c>
      <c r="S35" s="134">
        <f t="shared" si="12"/>
        <v>95.500000000000014</v>
      </c>
      <c r="T35" s="134">
        <f t="shared" si="13"/>
        <v>972.09999999999991</v>
      </c>
      <c r="U35" s="134">
        <f t="shared" si="14"/>
        <v>3148.2</v>
      </c>
      <c r="V35" s="1">
        <f t="shared" si="9"/>
        <v>0.69125214408233271</v>
      </c>
      <c r="W35" s="1">
        <f t="shared" si="10"/>
        <v>4.3883834206414861E-2</v>
      </c>
      <c r="X35" s="1">
        <f t="shared" si="11"/>
        <v>0.66091734959659498</v>
      </c>
      <c r="Y35" s="134">
        <f t="shared" si="1"/>
        <v>2176.1999999999998</v>
      </c>
    </row>
    <row r="36" spans="1:25">
      <c r="A36" s="44" t="s">
        <v>435</v>
      </c>
      <c r="B36" s="134">
        <v>2329.4</v>
      </c>
      <c r="C36">
        <v>135.1</v>
      </c>
      <c r="D36" s="134">
        <v>1170</v>
      </c>
      <c r="E36" s="134">
        <v>3634.6</v>
      </c>
      <c r="F36" s="1">
        <f t="shared" si="2"/>
        <v>0.67809387552963185</v>
      </c>
      <c r="G36" s="1">
        <f t="shared" si="3"/>
        <v>5.481619735454029E-2</v>
      </c>
      <c r="H36" s="1">
        <f t="shared" si="4"/>
        <v>0.64089583447972276</v>
      </c>
      <c r="I36" s="134">
        <v>2464.6</v>
      </c>
      <c r="J36">
        <v>270.39999999999998</v>
      </c>
      <c r="K36">
        <v>37.299999999999997</v>
      </c>
      <c r="L36">
        <v>162.69999999999999</v>
      </c>
      <c r="M36">
        <v>470.4</v>
      </c>
      <c r="N36" s="1">
        <f t="shared" si="5"/>
        <v>0.65412414965986398</v>
      </c>
      <c r="O36" s="1">
        <f t="shared" si="6"/>
        <v>0.12122196945076373</v>
      </c>
      <c r="P36" s="1">
        <f t="shared" si="7"/>
        <v>0.57482993197278909</v>
      </c>
      <c r="Q36">
        <v>307.7</v>
      </c>
      <c r="R36" s="134">
        <f t="shared" si="8"/>
        <v>2059</v>
      </c>
      <c r="S36" s="134">
        <f t="shared" si="12"/>
        <v>97.8</v>
      </c>
      <c r="T36" s="134">
        <f t="shared" si="13"/>
        <v>1007.3</v>
      </c>
      <c r="U36" s="134">
        <f t="shared" si="14"/>
        <v>3164.2</v>
      </c>
      <c r="V36" s="1">
        <f t="shared" si="9"/>
        <v>0.68165729094241834</v>
      </c>
      <c r="W36" s="1">
        <f t="shared" si="10"/>
        <v>4.5342853168899806E-2</v>
      </c>
      <c r="X36" s="1">
        <f t="shared" si="11"/>
        <v>0.65071740092282415</v>
      </c>
      <c r="Y36" s="134">
        <f t="shared" si="1"/>
        <v>2156.9</v>
      </c>
    </row>
    <row r="37" spans="1:25">
      <c r="A37" s="44" t="s">
        <v>436</v>
      </c>
      <c r="B37" s="134">
        <v>2388.1999999999998</v>
      </c>
      <c r="C37">
        <v>123.1</v>
      </c>
      <c r="D37" s="134">
        <v>1147.3</v>
      </c>
      <c r="E37" s="134">
        <v>3658.6</v>
      </c>
      <c r="F37" s="1">
        <f t="shared" si="2"/>
        <v>0.68641010222489485</v>
      </c>
      <c r="G37" s="1">
        <f t="shared" si="3"/>
        <v>4.9018436666268463E-2</v>
      </c>
      <c r="H37" s="1">
        <f t="shared" si="4"/>
        <v>0.65276335210189684</v>
      </c>
      <c r="I37" s="134">
        <v>2511.3000000000002</v>
      </c>
      <c r="J37">
        <v>275.5</v>
      </c>
      <c r="K37">
        <v>31.5</v>
      </c>
      <c r="L37">
        <v>166</v>
      </c>
      <c r="M37">
        <v>473</v>
      </c>
      <c r="N37" s="1">
        <f t="shared" si="5"/>
        <v>0.64904862579281186</v>
      </c>
      <c r="O37" s="1">
        <f t="shared" si="6"/>
        <v>0.10260586319218241</v>
      </c>
      <c r="P37" s="1">
        <f t="shared" si="7"/>
        <v>0.58245243128964064</v>
      </c>
      <c r="Q37">
        <v>307</v>
      </c>
      <c r="R37" s="134">
        <f t="shared" si="8"/>
        <v>2112.6999999999998</v>
      </c>
      <c r="S37" s="134">
        <f t="shared" si="12"/>
        <v>91.6</v>
      </c>
      <c r="T37" s="134">
        <f t="shared" si="13"/>
        <v>981.3</v>
      </c>
      <c r="U37" s="134">
        <f t="shared" si="14"/>
        <v>3185.6</v>
      </c>
      <c r="V37" s="1">
        <f t="shared" si="9"/>
        <v>0.6919575590155701</v>
      </c>
      <c r="W37" s="1">
        <f t="shared" si="10"/>
        <v>4.1555142222020593E-2</v>
      </c>
      <c r="X37" s="1">
        <f t="shared" si="11"/>
        <v>0.66320316423907577</v>
      </c>
      <c r="Y37" s="134">
        <f t="shared" si="1"/>
        <v>2204.3000000000002</v>
      </c>
    </row>
    <row r="38" spans="1:25">
      <c r="A38" s="44" t="s">
        <v>437</v>
      </c>
      <c r="B38" s="134">
        <v>2409</v>
      </c>
      <c r="C38">
        <v>140.19999999999999</v>
      </c>
      <c r="D38" s="134">
        <v>1135</v>
      </c>
      <c r="E38" s="134">
        <v>3684.2</v>
      </c>
      <c r="F38" s="1">
        <f t="shared" si="2"/>
        <v>0.69195483415666914</v>
      </c>
      <c r="G38" s="1">
        <f t="shared" si="3"/>
        <v>5.4995488957753101E-2</v>
      </c>
      <c r="H38" s="1">
        <f t="shared" si="4"/>
        <v>0.65387329678084793</v>
      </c>
      <c r="I38" s="134">
        <v>2549.3000000000002</v>
      </c>
      <c r="J38">
        <v>278.2</v>
      </c>
      <c r="K38">
        <v>38.6</v>
      </c>
      <c r="L38">
        <v>158.6</v>
      </c>
      <c r="M38">
        <v>475.4</v>
      </c>
      <c r="N38" s="1">
        <f t="shared" si="5"/>
        <v>0.66638620109381574</v>
      </c>
      <c r="O38" s="1">
        <f t="shared" si="6"/>
        <v>0.12184343434343434</v>
      </c>
      <c r="P38" s="1">
        <f t="shared" si="7"/>
        <v>0.58519141775347072</v>
      </c>
      <c r="Q38">
        <v>316.8</v>
      </c>
      <c r="R38" s="134">
        <f t="shared" si="8"/>
        <v>2130.8000000000002</v>
      </c>
      <c r="S38" s="134">
        <f t="shared" si="12"/>
        <v>101.6</v>
      </c>
      <c r="T38" s="134">
        <f t="shared" si="13"/>
        <v>976.4</v>
      </c>
      <c r="U38" s="134">
        <f t="shared" si="14"/>
        <v>3208.7999999999997</v>
      </c>
      <c r="V38" s="1">
        <f t="shared" si="9"/>
        <v>0.69574295686861143</v>
      </c>
      <c r="W38" s="1">
        <f t="shared" si="10"/>
        <v>4.5509518477043667E-2</v>
      </c>
      <c r="X38" s="1">
        <f t="shared" si="11"/>
        <v>0.66404886561954635</v>
      </c>
      <c r="Y38" s="134">
        <f t="shared" si="1"/>
        <v>2232.5</v>
      </c>
    </row>
    <row r="39" spans="1:25">
      <c r="A39" s="44" t="s">
        <v>438</v>
      </c>
      <c r="B39" s="134">
        <v>2454.3000000000002</v>
      </c>
      <c r="C39">
        <v>126.3</v>
      </c>
      <c r="D39" s="134">
        <v>1134.4000000000001</v>
      </c>
      <c r="E39" s="134">
        <v>3715</v>
      </c>
      <c r="F39" s="1">
        <f t="shared" si="2"/>
        <v>0.69464333781965004</v>
      </c>
      <c r="G39" s="1">
        <f t="shared" si="3"/>
        <v>4.8942106486863521E-2</v>
      </c>
      <c r="H39" s="1">
        <f t="shared" si="4"/>
        <v>0.66064602960969054</v>
      </c>
      <c r="I39" s="134">
        <v>2580.6</v>
      </c>
      <c r="J39">
        <v>292.5</v>
      </c>
      <c r="K39">
        <v>36.1</v>
      </c>
      <c r="L39">
        <v>151.69999999999999</v>
      </c>
      <c r="M39">
        <v>480.3</v>
      </c>
      <c r="N39" s="1">
        <f t="shared" si="5"/>
        <v>0.68415573599833446</v>
      </c>
      <c r="O39" s="1">
        <f t="shared" si="6"/>
        <v>0.10986001217285453</v>
      </c>
      <c r="P39" s="1">
        <f t="shared" si="7"/>
        <v>0.60899437851342908</v>
      </c>
      <c r="Q39">
        <v>328.6</v>
      </c>
      <c r="R39" s="134">
        <f t="shared" si="8"/>
        <v>2161.8000000000002</v>
      </c>
      <c r="S39" s="134">
        <f t="shared" si="12"/>
        <v>90.199999999999989</v>
      </c>
      <c r="T39" s="134">
        <f t="shared" si="13"/>
        <v>982.7</v>
      </c>
      <c r="U39" s="134">
        <f t="shared" si="14"/>
        <v>3234.7</v>
      </c>
      <c r="V39" s="1">
        <f t="shared" si="9"/>
        <v>0.69620057501468458</v>
      </c>
      <c r="W39" s="1">
        <f t="shared" si="10"/>
        <v>4.0053285968028415E-2</v>
      </c>
      <c r="X39" s="1">
        <f t="shared" si="11"/>
        <v>0.6683154542925156</v>
      </c>
      <c r="Y39" s="134">
        <f t="shared" si="1"/>
        <v>2252</v>
      </c>
    </row>
    <row r="40" spans="1:25">
      <c r="A40" s="44" t="s">
        <v>439</v>
      </c>
      <c r="B40" s="134">
        <v>2472</v>
      </c>
      <c r="C40">
        <v>125.8</v>
      </c>
      <c r="D40" s="134">
        <v>1136.3</v>
      </c>
      <c r="E40" s="134">
        <v>3734.1</v>
      </c>
      <c r="F40" s="1">
        <f t="shared" si="2"/>
        <v>0.69569641948528438</v>
      </c>
      <c r="G40" s="1">
        <f t="shared" si="3"/>
        <v>4.8425590884594652E-2</v>
      </c>
      <c r="H40" s="1">
        <f t="shared" si="4"/>
        <v>0.66200690929541262</v>
      </c>
      <c r="I40" s="134">
        <v>2597.8000000000002</v>
      </c>
      <c r="J40">
        <v>289.7</v>
      </c>
      <c r="K40">
        <v>34.299999999999997</v>
      </c>
      <c r="L40">
        <v>158.6</v>
      </c>
      <c r="M40">
        <v>482.6</v>
      </c>
      <c r="N40" s="1">
        <f t="shared" si="5"/>
        <v>0.67136344799005387</v>
      </c>
      <c r="O40" s="1">
        <f t="shared" si="6"/>
        <v>0.10586419753086419</v>
      </c>
      <c r="P40" s="1">
        <f t="shared" si="7"/>
        <v>0.6002900953170327</v>
      </c>
      <c r="Q40">
        <v>324</v>
      </c>
      <c r="R40" s="134">
        <f t="shared" si="8"/>
        <v>2182.3000000000002</v>
      </c>
      <c r="S40" s="134">
        <f t="shared" si="12"/>
        <v>91.5</v>
      </c>
      <c r="T40" s="134">
        <f t="shared" si="13"/>
        <v>977.69999999999993</v>
      </c>
      <c r="U40" s="134">
        <f t="shared" si="14"/>
        <v>3251.5</v>
      </c>
      <c r="V40" s="1">
        <f t="shared" si="9"/>
        <v>0.69930801168691381</v>
      </c>
      <c r="W40" s="1">
        <f t="shared" si="10"/>
        <v>4.0241006245052335E-2</v>
      </c>
      <c r="X40" s="1">
        <f t="shared" si="11"/>
        <v>0.67116715362140555</v>
      </c>
      <c r="Y40" s="134">
        <f t="shared" si="1"/>
        <v>2273.8000000000002</v>
      </c>
    </row>
    <row r="41" spans="1:25">
      <c r="A41" s="44" t="s">
        <v>440</v>
      </c>
      <c r="B41" s="134">
        <v>2526.9</v>
      </c>
      <c r="C41">
        <v>138.1</v>
      </c>
      <c r="D41" s="134">
        <v>1092.9000000000001</v>
      </c>
      <c r="E41" s="134">
        <v>3757.9</v>
      </c>
      <c r="F41" s="1">
        <f t="shared" si="2"/>
        <v>0.7091726762287448</v>
      </c>
      <c r="G41" s="1">
        <f t="shared" si="3"/>
        <v>5.1819887429643524E-2</v>
      </c>
      <c r="H41" s="1">
        <f t="shared" si="4"/>
        <v>0.67242342797839216</v>
      </c>
      <c r="I41" s="134">
        <v>2665</v>
      </c>
      <c r="J41">
        <v>298.60000000000002</v>
      </c>
      <c r="K41">
        <v>40.200000000000003</v>
      </c>
      <c r="L41">
        <v>146.19999999999999</v>
      </c>
      <c r="M41">
        <v>484.9</v>
      </c>
      <c r="N41" s="1">
        <f t="shared" si="5"/>
        <v>0.69870076304392659</v>
      </c>
      <c r="O41" s="1">
        <f t="shared" si="6"/>
        <v>0.11865407319952775</v>
      </c>
      <c r="P41" s="1">
        <f t="shared" si="7"/>
        <v>0.61579707156114671</v>
      </c>
      <c r="Q41">
        <v>338.8</v>
      </c>
      <c r="R41" s="134">
        <f t="shared" si="8"/>
        <v>2228.3000000000002</v>
      </c>
      <c r="S41" s="134">
        <f t="shared" si="12"/>
        <v>97.899999999999991</v>
      </c>
      <c r="T41" s="134">
        <f t="shared" si="13"/>
        <v>946.7</v>
      </c>
      <c r="U41" s="134">
        <f t="shared" si="14"/>
        <v>3273</v>
      </c>
      <c r="V41" s="1">
        <f t="shared" si="9"/>
        <v>0.71072410632447292</v>
      </c>
      <c r="W41" s="1">
        <f t="shared" si="10"/>
        <v>4.2085805175823228E-2</v>
      </c>
      <c r="X41" s="1">
        <f t="shared" si="11"/>
        <v>0.68081271005194022</v>
      </c>
      <c r="Y41" s="134">
        <f t="shared" si="1"/>
        <v>2326.1999999999998</v>
      </c>
    </row>
    <row r="42" spans="1:25">
      <c r="A42" s="44" t="s">
        <v>441</v>
      </c>
      <c r="B42" s="134">
        <v>2547</v>
      </c>
      <c r="C42">
        <v>139.1</v>
      </c>
      <c r="D42" s="134">
        <v>1096.5999999999999</v>
      </c>
      <c r="E42" s="134">
        <v>3782.8</v>
      </c>
      <c r="F42" s="1">
        <f t="shared" si="2"/>
        <v>0.71008247858728979</v>
      </c>
      <c r="G42" s="1">
        <f t="shared" si="3"/>
        <v>5.1785115967387663E-2</v>
      </c>
      <c r="H42" s="1">
        <f t="shared" si="4"/>
        <v>0.67331077508723691</v>
      </c>
      <c r="I42" s="134">
        <v>2686.1</v>
      </c>
      <c r="J42">
        <v>308.2</v>
      </c>
      <c r="K42">
        <v>35.700000000000003</v>
      </c>
      <c r="L42">
        <v>143.1</v>
      </c>
      <c r="M42">
        <v>487</v>
      </c>
      <c r="N42" s="1">
        <f t="shared" si="5"/>
        <v>0.70616016427104722</v>
      </c>
      <c r="O42" s="1">
        <f t="shared" si="6"/>
        <v>0.10380924687409132</v>
      </c>
      <c r="P42" s="1">
        <f t="shared" si="7"/>
        <v>0.63285420944558524</v>
      </c>
      <c r="Q42">
        <v>343.9</v>
      </c>
      <c r="R42" s="134">
        <f t="shared" si="8"/>
        <v>2238.8000000000002</v>
      </c>
      <c r="S42" s="134">
        <f t="shared" si="12"/>
        <v>103.39999999999999</v>
      </c>
      <c r="T42" s="134">
        <f t="shared" si="13"/>
        <v>953.49999999999989</v>
      </c>
      <c r="U42" s="134">
        <f t="shared" si="14"/>
        <v>3295.8</v>
      </c>
      <c r="V42" s="1">
        <f t="shared" si="9"/>
        <v>0.71066205473633104</v>
      </c>
      <c r="W42" s="1">
        <f t="shared" si="10"/>
        <v>4.4146528904448812E-2</v>
      </c>
      <c r="X42" s="1">
        <f t="shared" si="11"/>
        <v>0.67928879179561863</v>
      </c>
      <c r="Y42" s="134">
        <f t="shared" si="1"/>
        <v>2342.1999999999998</v>
      </c>
    </row>
    <row r="43" spans="1:25">
      <c r="A43" s="44" t="s">
        <v>442</v>
      </c>
      <c r="B43" s="134">
        <v>2530.5</v>
      </c>
      <c r="C43">
        <v>123.3</v>
      </c>
      <c r="D43" s="134">
        <v>1149.0999999999999</v>
      </c>
      <c r="E43" s="134">
        <v>3803</v>
      </c>
      <c r="F43" s="1">
        <f t="shared" si="2"/>
        <v>0.69781751249013946</v>
      </c>
      <c r="G43" s="1">
        <f t="shared" si="3"/>
        <v>4.6461677594392944E-2</v>
      </c>
      <c r="H43" s="1">
        <f t="shared" si="4"/>
        <v>0.66539574020510128</v>
      </c>
      <c r="I43" s="134">
        <v>2653.8</v>
      </c>
      <c r="J43">
        <v>294.89999999999998</v>
      </c>
      <c r="K43">
        <v>36.799999999999997</v>
      </c>
      <c r="L43">
        <v>157.19999999999999</v>
      </c>
      <c r="M43">
        <v>488.9</v>
      </c>
      <c r="N43" s="1">
        <f t="shared" si="5"/>
        <v>0.67846185313970142</v>
      </c>
      <c r="O43" s="1">
        <f t="shared" si="6"/>
        <v>0.11094362375640639</v>
      </c>
      <c r="P43" s="1">
        <f t="shared" si="7"/>
        <v>0.60319083657189609</v>
      </c>
      <c r="Q43">
        <v>331.7</v>
      </c>
      <c r="R43" s="134">
        <f t="shared" si="8"/>
        <v>2235.6</v>
      </c>
      <c r="S43" s="134">
        <f t="shared" si="12"/>
        <v>86.5</v>
      </c>
      <c r="T43" s="134">
        <f t="shared" si="13"/>
        <v>991.89999999999986</v>
      </c>
      <c r="U43" s="134">
        <f t="shared" si="14"/>
        <v>3314.1</v>
      </c>
      <c r="V43" s="1">
        <f t="shared" si="9"/>
        <v>0.70067288253221094</v>
      </c>
      <c r="W43" s="1">
        <f t="shared" si="10"/>
        <v>3.7250764394298259E-2</v>
      </c>
      <c r="X43" s="1">
        <f t="shared" si="11"/>
        <v>0.67457228206752962</v>
      </c>
      <c r="Y43" s="134">
        <f t="shared" si="1"/>
        <v>2322.1000000000004</v>
      </c>
    </row>
    <row r="44" spans="1:25">
      <c r="A44" s="44" t="s">
        <v>443</v>
      </c>
      <c r="B44" s="134">
        <v>2574.6999999999998</v>
      </c>
      <c r="C44">
        <v>123</v>
      </c>
      <c r="D44" s="134">
        <v>1124</v>
      </c>
      <c r="E44" s="134">
        <v>3821.7</v>
      </c>
      <c r="F44" s="1">
        <f t="shared" si="2"/>
        <v>0.70589004893110396</v>
      </c>
      <c r="G44" s="1">
        <f t="shared" si="3"/>
        <v>4.5594395225562516E-2</v>
      </c>
      <c r="H44" s="1">
        <f t="shared" si="4"/>
        <v>0.67370541905434755</v>
      </c>
      <c r="I44" s="134">
        <v>2697.7</v>
      </c>
      <c r="J44">
        <v>311.7</v>
      </c>
      <c r="K44">
        <v>34.4</v>
      </c>
      <c r="L44">
        <v>144.80000000000001</v>
      </c>
      <c r="M44">
        <v>490.9</v>
      </c>
      <c r="N44" s="1">
        <f t="shared" si="5"/>
        <v>0.70503157465879007</v>
      </c>
      <c r="O44" s="1">
        <f t="shared" si="6"/>
        <v>9.9393238948280838E-2</v>
      </c>
      <c r="P44" s="1">
        <f t="shared" si="7"/>
        <v>0.6349562028926462</v>
      </c>
      <c r="Q44">
        <v>346.1</v>
      </c>
      <c r="R44" s="134">
        <f t="shared" si="8"/>
        <v>2263</v>
      </c>
      <c r="S44" s="134">
        <f t="shared" si="12"/>
        <v>88.6</v>
      </c>
      <c r="T44" s="134">
        <f t="shared" si="13"/>
        <v>979.2</v>
      </c>
      <c r="U44" s="134">
        <f t="shared" si="14"/>
        <v>3330.7999999999997</v>
      </c>
      <c r="V44" s="1">
        <f t="shared" si="9"/>
        <v>0.70601657259517236</v>
      </c>
      <c r="W44" s="1">
        <f t="shared" si="10"/>
        <v>3.7676475591086916E-2</v>
      </c>
      <c r="X44" s="1">
        <f t="shared" si="11"/>
        <v>0.67941635643088749</v>
      </c>
      <c r="Y44" s="134">
        <f t="shared" si="1"/>
        <v>2351.6</v>
      </c>
    </row>
    <row r="45" spans="1:25">
      <c r="A45" s="44" t="s">
        <v>444</v>
      </c>
      <c r="B45" s="134">
        <v>2619.5</v>
      </c>
      <c r="C45">
        <v>121.1</v>
      </c>
      <c r="D45" s="134">
        <v>1102.5999999999999</v>
      </c>
      <c r="E45" s="134">
        <v>3843.2</v>
      </c>
      <c r="F45" s="1">
        <f t="shared" si="2"/>
        <v>0.71310366361365529</v>
      </c>
      <c r="G45" s="1">
        <f t="shared" si="3"/>
        <v>4.4187404218054442E-2</v>
      </c>
      <c r="H45" s="1">
        <f t="shared" si="4"/>
        <v>0.68159346378018326</v>
      </c>
      <c r="I45" s="134">
        <v>2740.6</v>
      </c>
      <c r="J45">
        <v>317.7</v>
      </c>
      <c r="K45">
        <v>31.6</v>
      </c>
      <c r="L45">
        <v>143.80000000000001</v>
      </c>
      <c r="M45">
        <v>493</v>
      </c>
      <c r="N45" s="1">
        <f t="shared" si="5"/>
        <v>0.70831643002028399</v>
      </c>
      <c r="O45" s="1">
        <f t="shared" si="6"/>
        <v>9.0492554410080195E-2</v>
      </c>
      <c r="P45" s="1">
        <f t="shared" si="7"/>
        <v>0.64442190669371191</v>
      </c>
      <c r="Q45">
        <v>349.2</v>
      </c>
      <c r="R45" s="134">
        <f t="shared" si="8"/>
        <v>2301.8000000000002</v>
      </c>
      <c r="S45" s="134">
        <f t="shared" si="12"/>
        <v>89.5</v>
      </c>
      <c r="T45" s="134">
        <f t="shared" si="13"/>
        <v>958.8</v>
      </c>
      <c r="U45" s="134">
        <f t="shared" si="14"/>
        <v>3350.2</v>
      </c>
      <c r="V45" s="1">
        <f t="shared" si="9"/>
        <v>0.71380813085785932</v>
      </c>
      <c r="W45" s="1">
        <f t="shared" si="10"/>
        <v>3.7425775696244876E-2</v>
      </c>
      <c r="X45" s="1">
        <f t="shared" si="11"/>
        <v>0.68706345889797638</v>
      </c>
      <c r="Y45" s="134">
        <f t="shared" si="1"/>
        <v>2391.4</v>
      </c>
    </row>
    <row r="46" spans="1:25">
      <c r="A46" s="44" t="s">
        <v>445</v>
      </c>
      <c r="B46" s="134">
        <v>2626.4</v>
      </c>
      <c r="C46">
        <v>127.2</v>
      </c>
      <c r="D46" s="134">
        <v>1113.2</v>
      </c>
      <c r="E46" s="134">
        <v>3866.8</v>
      </c>
      <c r="F46" s="1">
        <f t="shared" si="2"/>
        <v>0.71211337540084818</v>
      </c>
      <c r="G46" s="1">
        <f t="shared" si="3"/>
        <v>4.6194073213248116E-2</v>
      </c>
      <c r="H46" s="1">
        <f t="shared" si="4"/>
        <v>0.67921795800144824</v>
      </c>
      <c r="I46" s="134">
        <v>2753.6</v>
      </c>
      <c r="J46">
        <v>312.7</v>
      </c>
      <c r="K46">
        <v>33.1</v>
      </c>
      <c r="L46">
        <v>149.19999999999999</v>
      </c>
      <c r="M46">
        <v>495.1</v>
      </c>
      <c r="N46" s="1">
        <f t="shared" si="5"/>
        <v>0.6984447586346193</v>
      </c>
      <c r="O46" s="1">
        <f t="shared" si="6"/>
        <v>9.5720069404279934E-2</v>
      </c>
      <c r="P46" s="1">
        <f t="shared" si="7"/>
        <v>0.63158957786305792</v>
      </c>
      <c r="Q46">
        <v>345.8</v>
      </c>
      <c r="R46" s="134">
        <f t="shared" si="8"/>
        <v>2313.7000000000003</v>
      </c>
      <c r="S46" s="134">
        <f t="shared" si="12"/>
        <v>94.1</v>
      </c>
      <c r="T46" s="134">
        <f t="shared" si="13"/>
        <v>964</v>
      </c>
      <c r="U46" s="134">
        <f t="shared" si="14"/>
        <v>3371.7000000000003</v>
      </c>
      <c r="V46" s="1">
        <f t="shared" si="9"/>
        <v>0.71412047335172157</v>
      </c>
      <c r="W46" s="1">
        <f t="shared" si="10"/>
        <v>3.9081319046432431E-2</v>
      </c>
      <c r="X46" s="1">
        <f t="shared" si="11"/>
        <v>0.68621170329507375</v>
      </c>
      <c r="Y46" s="134">
        <f t="shared" si="1"/>
        <v>2407.7999999999997</v>
      </c>
    </row>
    <row r="47" spans="1:25">
      <c r="A47" s="44" t="s">
        <v>446</v>
      </c>
      <c r="B47" s="134">
        <v>2623.5</v>
      </c>
      <c r="C47">
        <v>120.5</v>
      </c>
      <c r="D47" s="134">
        <v>1141</v>
      </c>
      <c r="E47" s="134">
        <v>3884.9</v>
      </c>
      <c r="F47" s="1">
        <f t="shared" si="2"/>
        <v>0.70629874642847945</v>
      </c>
      <c r="G47" s="1">
        <f t="shared" si="3"/>
        <v>4.3915594591639635E-2</v>
      </c>
      <c r="H47" s="1">
        <f t="shared" si="4"/>
        <v>0.67530695770804905</v>
      </c>
      <c r="I47" s="134">
        <v>2743.9</v>
      </c>
      <c r="J47">
        <v>320.89999999999998</v>
      </c>
      <c r="K47">
        <v>33.200000000000003</v>
      </c>
      <c r="L47">
        <v>142.69999999999999</v>
      </c>
      <c r="M47">
        <v>496.8</v>
      </c>
      <c r="N47" s="1">
        <f t="shared" si="5"/>
        <v>0.71276167471819651</v>
      </c>
      <c r="O47" s="1">
        <f t="shared" si="6"/>
        <v>9.3758825190624118E-2</v>
      </c>
      <c r="P47" s="1">
        <f t="shared" si="7"/>
        <v>0.64593397745571657</v>
      </c>
      <c r="Q47">
        <v>354.1</v>
      </c>
      <c r="R47" s="134">
        <f t="shared" si="8"/>
        <v>2302.6</v>
      </c>
      <c r="S47" s="134">
        <f t="shared" si="12"/>
        <v>87.3</v>
      </c>
      <c r="T47" s="134">
        <f t="shared" si="13"/>
        <v>998.3</v>
      </c>
      <c r="U47" s="134">
        <f t="shared" si="14"/>
        <v>3388.1</v>
      </c>
      <c r="V47" s="1">
        <f t="shared" si="9"/>
        <v>0.70535108172722183</v>
      </c>
      <c r="W47" s="1">
        <f t="shared" si="10"/>
        <v>3.6530253577705243E-2</v>
      </c>
      <c r="X47" s="1">
        <f t="shared" si="11"/>
        <v>0.67961394291785959</v>
      </c>
      <c r="Y47" s="134">
        <f t="shared" si="1"/>
        <v>2389.8000000000002</v>
      </c>
    </row>
    <row r="48" spans="1:25">
      <c r="A48" s="44" t="s">
        <v>447</v>
      </c>
      <c r="B48" s="134">
        <v>2647.9</v>
      </c>
      <c r="C48">
        <v>105.5</v>
      </c>
      <c r="D48" s="134">
        <v>1147.2</v>
      </c>
      <c r="E48" s="134">
        <v>3900.6</v>
      </c>
      <c r="F48" s="1">
        <f t="shared" si="2"/>
        <v>0.70589140132287342</v>
      </c>
      <c r="G48" s="1">
        <f t="shared" si="3"/>
        <v>3.831626352872812E-2</v>
      </c>
      <c r="H48" s="1">
        <f t="shared" si="4"/>
        <v>0.67884428036712308</v>
      </c>
      <c r="I48" s="134">
        <v>2753.4</v>
      </c>
      <c r="J48">
        <v>315.5</v>
      </c>
      <c r="K48">
        <v>29.2</v>
      </c>
      <c r="L48">
        <v>154</v>
      </c>
      <c r="M48">
        <v>498.7</v>
      </c>
      <c r="N48" s="1">
        <f t="shared" si="5"/>
        <v>0.69099659113695611</v>
      </c>
      <c r="O48" s="1">
        <f t="shared" si="6"/>
        <v>8.4735925710969232E-2</v>
      </c>
      <c r="P48" s="1">
        <f t="shared" si="7"/>
        <v>0.63264487667936642</v>
      </c>
      <c r="Q48">
        <v>344.6</v>
      </c>
      <c r="R48" s="134">
        <f t="shared" si="8"/>
        <v>2332.4</v>
      </c>
      <c r="S48" s="134">
        <f t="shared" si="12"/>
        <v>76.3</v>
      </c>
      <c r="T48" s="134">
        <f t="shared" si="13"/>
        <v>993.2</v>
      </c>
      <c r="U48" s="134">
        <f t="shared" si="14"/>
        <v>3401.9</v>
      </c>
      <c r="V48" s="1">
        <f t="shared" si="9"/>
        <v>0.70807489932096768</v>
      </c>
      <c r="W48" s="1">
        <f t="shared" si="10"/>
        <v>3.1675523082032545E-2</v>
      </c>
      <c r="X48" s="1">
        <f t="shared" si="11"/>
        <v>0.6856168611658191</v>
      </c>
      <c r="Y48" s="134">
        <f t="shared" si="1"/>
        <v>2408.8000000000002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="85" zoomScaleNormal="85" workbookViewId="0">
      <selection activeCell="A2" sqref="A2"/>
    </sheetView>
  </sheetViews>
  <sheetFormatPr defaultRowHeight="14.4"/>
  <cols>
    <col min="1" max="1" width="25.77734375" customWidth="1"/>
    <col min="9" max="9" width="25.77734375" customWidth="1"/>
    <col min="17" max="17" width="25.77734375" customWidth="1"/>
  </cols>
  <sheetData>
    <row r="1" spans="1:23" ht="18">
      <c r="A1" s="172" t="s">
        <v>617</v>
      </c>
    </row>
    <row r="2" spans="1:23">
      <c r="A2" s="94" t="s">
        <v>626</v>
      </c>
    </row>
    <row r="3" spans="1:23">
      <c r="A3" s="57" t="s">
        <v>225</v>
      </c>
      <c r="B3" s="64">
        <v>2013</v>
      </c>
      <c r="C3" s="64">
        <f>+B3+1</f>
        <v>2014</v>
      </c>
      <c r="D3" s="64">
        <f>+C3+1</f>
        <v>2015</v>
      </c>
      <c r="E3" s="64">
        <v>2016</v>
      </c>
      <c r="F3" s="64">
        <v>2017</v>
      </c>
      <c r="G3" s="64">
        <v>2018</v>
      </c>
    </row>
    <row r="4" spans="1:23">
      <c r="A4" t="s">
        <v>251</v>
      </c>
    </row>
    <row r="5" spans="1:23">
      <c r="A5" t="s">
        <v>12</v>
      </c>
      <c r="B5" s="9">
        <f>+J16</f>
        <v>4228</v>
      </c>
      <c r="C5" s="9">
        <f t="shared" ref="C5:G5" si="0">+K16</f>
        <v>3551</v>
      </c>
      <c r="D5" s="9">
        <f t="shared" si="0"/>
        <v>3230</v>
      </c>
      <c r="E5" s="9">
        <f t="shared" si="0"/>
        <v>3129</v>
      </c>
      <c r="F5" s="9">
        <f t="shared" si="0"/>
        <v>2850</v>
      </c>
      <c r="G5" s="9">
        <f t="shared" si="0"/>
        <v>2489</v>
      </c>
    </row>
    <row r="6" spans="1:23">
      <c r="A6" t="s">
        <v>17</v>
      </c>
      <c r="B6" s="9">
        <f>+R16</f>
        <v>6217</v>
      </c>
      <c r="C6" s="9">
        <f t="shared" ref="C6:G6" si="1">+S16</f>
        <v>5103</v>
      </c>
      <c r="D6" s="9">
        <f t="shared" si="1"/>
        <v>4357</v>
      </c>
      <c r="E6" s="9">
        <f t="shared" si="1"/>
        <v>4080</v>
      </c>
      <c r="F6" s="9">
        <f t="shared" si="1"/>
        <v>3844</v>
      </c>
      <c r="G6" s="9">
        <f t="shared" si="1"/>
        <v>3572</v>
      </c>
    </row>
    <row r="7" spans="1:23">
      <c r="A7" t="s">
        <v>257</v>
      </c>
      <c r="B7" s="9"/>
      <c r="C7" s="9"/>
      <c r="D7" s="9"/>
      <c r="E7" s="9"/>
      <c r="F7" s="9"/>
      <c r="G7" s="9"/>
    </row>
    <row r="8" spans="1:23">
      <c r="A8" t="s">
        <v>12</v>
      </c>
      <c r="B8" s="9">
        <f>+J17</f>
        <v>522</v>
      </c>
      <c r="C8" s="9">
        <f t="shared" ref="C8:G8" si="2">+K17</f>
        <v>424</v>
      </c>
      <c r="D8" s="9">
        <f t="shared" si="2"/>
        <v>391</v>
      </c>
      <c r="E8" s="9">
        <f t="shared" si="2"/>
        <v>372</v>
      </c>
      <c r="F8" s="9">
        <f t="shared" si="2"/>
        <v>374</v>
      </c>
      <c r="G8" s="9">
        <f t="shared" si="2"/>
        <v>287</v>
      </c>
    </row>
    <row r="9" spans="1:23">
      <c r="A9" t="s">
        <v>17</v>
      </c>
      <c r="B9" s="9">
        <f>+R17</f>
        <v>317</v>
      </c>
      <c r="C9" s="9">
        <f t="shared" ref="C9:G9" si="3">+S17</f>
        <v>241</v>
      </c>
      <c r="D9" s="9">
        <f t="shared" si="3"/>
        <v>271</v>
      </c>
      <c r="E9" s="9">
        <f t="shared" si="3"/>
        <v>270</v>
      </c>
      <c r="F9" s="9">
        <f t="shared" si="3"/>
        <v>210</v>
      </c>
      <c r="G9" s="9">
        <f t="shared" si="3"/>
        <v>161</v>
      </c>
    </row>
    <row r="10" spans="1:23">
      <c r="A10" t="s">
        <v>258</v>
      </c>
    </row>
    <row r="11" spans="1:23">
      <c r="A11" t="s">
        <v>12</v>
      </c>
      <c r="B11" s="51">
        <f>+B8/B5</f>
        <v>0.12346263008514664</v>
      </c>
      <c r="C11" s="51">
        <f t="shared" ref="C11:G11" si="4">+C8/C5</f>
        <v>0.11940298507462686</v>
      </c>
      <c r="D11" s="51">
        <f t="shared" si="4"/>
        <v>0.12105263157894737</v>
      </c>
      <c r="E11" s="51">
        <f t="shared" si="4"/>
        <v>0.11888782358581017</v>
      </c>
      <c r="F11" s="51">
        <f t="shared" si="4"/>
        <v>0.13122807017543861</v>
      </c>
      <c r="G11" s="51">
        <f t="shared" si="4"/>
        <v>0.11530735235034151</v>
      </c>
    </row>
    <row r="12" spans="1:23">
      <c r="A12" t="s">
        <v>17</v>
      </c>
      <c r="B12" s="51">
        <f>+B9/B6</f>
        <v>5.0989223097957212E-2</v>
      </c>
      <c r="C12" s="51">
        <f t="shared" ref="C12:G12" si="5">+C9/C6</f>
        <v>4.7227121301195378E-2</v>
      </c>
      <c r="D12" s="51">
        <f t="shared" si="5"/>
        <v>6.2198760615102135E-2</v>
      </c>
      <c r="E12" s="51">
        <f t="shared" si="5"/>
        <v>6.6176470588235295E-2</v>
      </c>
      <c r="F12" s="51">
        <f t="shared" si="5"/>
        <v>5.4630593132154008E-2</v>
      </c>
      <c r="G12" s="51">
        <f t="shared" si="5"/>
        <v>4.5072788353863379E-2</v>
      </c>
    </row>
    <row r="14" spans="1:23">
      <c r="A14" s="26" t="s">
        <v>243</v>
      </c>
      <c r="I14" s="26" t="s">
        <v>207</v>
      </c>
      <c r="Q14" s="26" t="s">
        <v>244</v>
      </c>
    </row>
    <row r="15" spans="1:23" s="53" customFormat="1">
      <c r="A15" s="57" t="s">
        <v>225</v>
      </c>
      <c r="B15" s="64">
        <v>2013</v>
      </c>
      <c r="C15" s="64">
        <f>+B15+1</f>
        <v>2014</v>
      </c>
      <c r="D15" s="64">
        <f>+C15+1</f>
        <v>2015</v>
      </c>
      <c r="E15" s="64">
        <v>2016</v>
      </c>
      <c r="F15" s="64">
        <v>2017</v>
      </c>
      <c r="G15" s="64">
        <v>2018</v>
      </c>
      <c r="I15" s="57" t="s">
        <v>225</v>
      </c>
      <c r="J15" s="64">
        <v>2013</v>
      </c>
      <c r="K15" s="64">
        <f>+J15+1</f>
        <v>2014</v>
      </c>
      <c r="L15" s="64">
        <f>+K15+1</f>
        <v>2015</v>
      </c>
      <c r="M15" s="64">
        <v>2016</v>
      </c>
      <c r="N15" s="64">
        <v>2017</v>
      </c>
      <c r="O15" s="64">
        <v>2018</v>
      </c>
      <c r="Q15" s="57" t="s">
        <v>225</v>
      </c>
      <c r="R15" s="64">
        <v>2013</v>
      </c>
      <c r="S15" s="64">
        <f>+R15+1</f>
        <v>2014</v>
      </c>
      <c r="T15" s="64">
        <f>+S15+1</f>
        <v>2015</v>
      </c>
      <c r="U15" s="64">
        <v>2016</v>
      </c>
      <c r="V15" s="64">
        <v>2017</v>
      </c>
      <c r="W15" s="64">
        <v>2018</v>
      </c>
    </row>
    <row r="16" spans="1:23" s="53" customFormat="1">
      <c r="A16" s="60" t="s">
        <v>251</v>
      </c>
      <c r="B16" s="55">
        <v>10445</v>
      </c>
      <c r="C16" s="55">
        <v>8654</v>
      </c>
      <c r="D16" s="55">
        <v>7587</v>
      </c>
      <c r="E16" s="55">
        <v>7209</v>
      </c>
      <c r="F16" s="55">
        <v>6694</v>
      </c>
      <c r="G16" s="55">
        <v>6061</v>
      </c>
      <c r="H16" s="55"/>
      <c r="I16" s="54" t="s">
        <v>251</v>
      </c>
      <c r="J16" s="55">
        <v>4228</v>
      </c>
      <c r="K16" s="55">
        <v>3551</v>
      </c>
      <c r="L16" s="55">
        <v>3230</v>
      </c>
      <c r="M16" s="55">
        <v>3129</v>
      </c>
      <c r="N16" s="55">
        <v>2850</v>
      </c>
      <c r="O16" s="55">
        <v>2489</v>
      </c>
      <c r="Q16" s="54" t="s">
        <v>251</v>
      </c>
      <c r="R16" s="55">
        <f t="shared" ref="R16:W21" si="6">+B16-J16</f>
        <v>6217</v>
      </c>
      <c r="S16" s="55">
        <f t="shared" si="6"/>
        <v>5103</v>
      </c>
      <c r="T16" s="55">
        <f t="shared" si="6"/>
        <v>4357</v>
      </c>
      <c r="U16" s="55">
        <f t="shared" si="6"/>
        <v>4080</v>
      </c>
      <c r="V16" s="55">
        <f t="shared" si="6"/>
        <v>3844</v>
      </c>
      <c r="W16" s="55">
        <f t="shared" si="6"/>
        <v>3572</v>
      </c>
    </row>
    <row r="17" spans="1:23" s="53" customFormat="1">
      <c r="A17" s="60" t="s">
        <v>252</v>
      </c>
      <c r="B17" s="55">
        <v>839</v>
      </c>
      <c r="C17" s="55">
        <v>665</v>
      </c>
      <c r="D17" s="55">
        <v>662</v>
      </c>
      <c r="E17" s="55">
        <v>642</v>
      </c>
      <c r="F17" s="55">
        <v>584</v>
      </c>
      <c r="G17" s="55">
        <v>448</v>
      </c>
      <c r="H17" s="55"/>
      <c r="I17" s="54" t="s">
        <v>252</v>
      </c>
      <c r="J17" s="55">
        <v>522</v>
      </c>
      <c r="K17" s="55">
        <v>424</v>
      </c>
      <c r="L17" s="55">
        <v>391</v>
      </c>
      <c r="M17" s="55">
        <v>372</v>
      </c>
      <c r="N17" s="55">
        <v>374</v>
      </c>
      <c r="O17" s="55">
        <v>287</v>
      </c>
      <c r="Q17" s="54" t="s">
        <v>252</v>
      </c>
      <c r="R17" s="55">
        <f t="shared" si="6"/>
        <v>317</v>
      </c>
      <c r="S17" s="55">
        <f t="shared" si="6"/>
        <v>241</v>
      </c>
      <c r="T17" s="55">
        <f t="shared" si="6"/>
        <v>271</v>
      </c>
      <c r="U17" s="55">
        <f t="shared" si="6"/>
        <v>270</v>
      </c>
      <c r="V17" s="55">
        <f t="shared" si="6"/>
        <v>210</v>
      </c>
      <c r="W17" s="55">
        <f t="shared" si="6"/>
        <v>161</v>
      </c>
    </row>
    <row r="18" spans="1:23" s="53" customFormat="1">
      <c r="A18" s="60" t="s">
        <v>253</v>
      </c>
      <c r="B18" s="55">
        <v>4211</v>
      </c>
      <c r="C18" s="55">
        <v>3474</v>
      </c>
      <c r="D18" s="55">
        <v>2953</v>
      </c>
      <c r="E18" s="55">
        <v>2863</v>
      </c>
      <c r="F18" s="55">
        <v>2549</v>
      </c>
      <c r="G18" s="55">
        <v>2292</v>
      </c>
      <c r="H18" s="55"/>
      <c r="I18" s="54" t="s">
        <v>253</v>
      </c>
      <c r="J18" s="55">
        <v>1996</v>
      </c>
      <c r="K18" s="55">
        <v>1672</v>
      </c>
      <c r="L18" s="55">
        <v>1463</v>
      </c>
      <c r="M18" s="55">
        <v>1452</v>
      </c>
      <c r="N18" s="55">
        <v>1358</v>
      </c>
      <c r="O18" s="55">
        <v>1166</v>
      </c>
      <c r="Q18" s="54" t="s">
        <v>253</v>
      </c>
      <c r="R18" s="55">
        <f t="shared" si="6"/>
        <v>2215</v>
      </c>
      <c r="S18" s="55">
        <f t="shared" si="6"/>
        <v>1802</v>
      </c>
      <c r="T18" s="55">
        <f t="shared" si="6"/>
        <v>1490</v>
      </c>
      <c r="U18" s="55">
        <f t="shared" si="6"/>
        <v>1411</v>
      </c>
      <c r="V18" s="55">
        <f t="shared" si="6"/>
        <v>1191</v>
      </c>
      <c r="W18" s="55">
        <f t="shared" si="6"/>
        <v>1126</v>
      </c>
    </row>
    <row r="19" spans="1:23" s="53" customFormat="1">
      <c r="A19" s="60" t="s">
        <v>254</v>
      </c>
      <c r="B19" s="55">
        <v>4338</v>
      </c>
      <c r="C19" s="55">
        <v>3595</v>
      </c>
      <c r="D19" s="55">
        <v>3181</v>
      </c>
      <c r="E19" s="55">
        <v>2951</v>
      </c>
      <c r="F19" s="55">
        <v>2865</v>
      </c>
      <c r="G19" s="55">
        <v>2740</v>
      </c>
      <c r="H19" s="55"/>
      <c r="I19" s="54" t="s">
        <v>254</v>
      </c>
      <c r="J19" s="55">
        <v>1240</v>
      </c>
      <c r="K19" s="55">
        <v>1059</v>
      </c>
      <c r="L19" s="55">
        <v>1023</v>
      </c>
      <c r="M19" s="55">
        <v>948</v>
      </c>
      <c r="N19" s="55">
        <v>819</v>
      </c>
      <c r="O19" s="55">
        <v>765</v>
      </c>
      <c r="Q19" s="54" t="s">
        <v>254</v>
      </c>
      <c r="R19" s="55">
        <f t="shared" si="6"/>
        <v>3098</v>
      </c>
      <c r="S19" s="55">
        <f t="shared" si="6"/>
        <v>2536</v>
      </c>
      <c r="T19" s="55">
        <f t="shared" si="6"/>
        <v>2158</v>
      </c>
      <c r="U19" s="55">
        <f t="shared" si="6"/>
        <v>2003</v>
      </c>
      <c r="V19" s="55">
        <f t="shared" si="6"/>
        <v>2046</v>
      </c>
      <c r="W19" s="55">
        <f t="shared" si="6"/>
        <v>1975</v>
      </c>
    </row>
    <row r="20" spans="1:23" s="53" customFormat="1">
      <c r="A20" s="60" t="s">
        <v>255</v>
      </c>
      <c r="B20" s="55">
        <v>608</v>
      </c>
      <c r="C20" s="55">
        <v>534</v>
      </c>
      <c r="D20" s="55">
        <v>458</v>
      </c>
      <c r="E20" s="55">
        <v>438</v>
      </c>
      <c r="F20" s="55">
        <v>421</v>
      </c>
      <c r="G20" s="55">
        <v>356</v>
      </c>
      <c r="H20" s="55"/>
      <c r="I20" s="54" t="s">
        <v>255</v>
      </c>
      <c r="J20" s="55">
        <v>286</v>
      </c>
      <c r="K20" s="55">
        <v>244</v>
      </c>
      <c r="L20" s="55">
        <v>199</v>
      </c>
      <c r="M20" s="55">
        <v>214</v>
      </c>
      <c r="N20" s="55">
        <v>163</v>
      </c>
      <c r="O20" s="55">
        <v>164</v>
      </c>
      <c r="Q20" s="54" t="s">
        <v>255</v>
      </c>
      <c r="R20" s="55">
        <f t="shared" si="6"/>
        <v>322</v>
      </c>
      <c r="S20" s="55">
        <f t="shared" si="6"/>
        <v>290</v>
      </c>
      <c r="T20" s="55">
        <f t="shared" si="6"/>
        <v>259</v>
      </c>
      <c r="U20" s="55">
        <f t="shared" si="6"/>
        <v>224</v>
      </c>
      <c r="V20" s="55">
        <f t="shared" si="6"/>
        <v>258</v>
      </c>
      <c r="W20" s="55">
        <f t="shared" si="6"/>
        <v>192</v>
      </c>
    </row>
    <row r="21" spans="1:23" s="53" customFormat="1">
      <c r="A21" s="60" t="s">
        <v>256</v>
      </c>
      <c r="B21" s="55">
        <v>449</v>
      </c>
      <c r="C21" s="55">
        <v>386</v>
      </c>
      <c r="D21" s="55">
        <v>333</v>
      </c>
      <c r="E21" s="55">
        <v>315</v>
      </c>
      <c r="F21" s="55">
        <v>275</v>
      </c>
      <c r="G21" s="55">
        <v>225</v>
      </c>
      <c r="H21" s="55"/>
      <c r="I21" s="54" t="s">
        <v>256</v>
      </c>
      <c r="J21" s="55">
        <v>184</v>
      </c>
      <c r="K21" s="55">
        <v>152</v>
      </c>
      <c r="L21" s="55">
        <v>154</v>
      </c>
      <c r="M21" s="55">
        <v>143</v>
      </c>
      <c r="N21" s="55">
        <v>136</v>
      </c>
      <c r="O21" s="55">
        <v>107</v>
      </c>
      <c r="Q21" s="54" t="s">
        <v>256</v>
      </c>
      <c r="R21" s="55">
        <f t="shared" si="6"/>
        <v>265</v>
      </c>
      <c r="S21" s="55">
        <f t="shared" si="6"/>
        <v>234</v>
      </c>
      <c r="T21" s="55">
        <f t="shared" si="6"/>
        <v>179</v>
      </c>
      <c r="U21" s="55">
        <f t="shared" si="6"/>
        <v>172</v>
      </c>
      <c r="V21" s="55">
        <f t="shared" si="6"/>
        <v>139</v>
      </c>
      <c r="W21" s="55">
        <f t="shared" si="6"/>
        <v>118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17" sqref="A17:XFD17"/>
    </sheetView>
  </sheetViews>
  <sheetFormatPr defaultRowHeight="14.4"/>
  <cols>
    <col min="1" max="1" width="42.88671875" bestFit="1" customWidth="1"/>
  </cols>
  <sheetData>
    <row r="1" spans="1:18" ht="18">
      <c r="A1" s="172" t="s">
        <v>615</v>
      </c>
    </row>
    <row r="2" spans="1:18">
      <c r="A2" s="173" t="s">
        <v>390</v>
      </c>
    </row>
    <row r="3" spans="1:18" s="10" customFormat="1">
      <c r="A3" s="26" t="s">
        <v>379</v>
      </c>
    </row>
    <row r="4" spans="1:18" s="10" customFormat="1">
      <c r="A4" s="115" t="s">
        <v>380</v>
      </c>
      <c r="B4" s="39">
        <v>2003</v>
      </c>
      <c r="C4" s="39">
        <v>2004</v>
      </c>
      <c r="D4" s="39">
        <v>2005</v>
      </c>
      <c r="E4" s="39">
        <v>2006</v>
      </c>
      <c r="F4" s="39">
        <v>2007</v>
      </c>
      <c r="G4" s="39">
        <v>2008</v>
      </c>
      <c r="H4" s="116">
        <v>2009</v>
      </c>
      <c r="I4" s="39">
        <v>2010</v>
      </c>
      <c r="J4" s="39">
        <v>2011</v>
      </c>
      <c r="K4" s="11">
        <v>2012</v>
      </c>
      <c r="L4" s="11">
        <v>2013</v>
      </c>
      <c r="M4" s="11">
        <f>+L4+1</f>
        <v>2014</v>
      </c>
      <c r="N4" s="11">
        <f>+M4+1</f>
        <v>2015</v>
      </c>
      <c r="O4" s="11">
        <f>+N4+1</f>
        <v>2016</v>
      </c>
      <c r="P4" s="11">
        <f>+O4+1</f>
        <v>2017</v>
      </c>
      <c r="Q4" s="11">
        <f>+P4+1</f>
        <v>2018</v>
      </c>
    </row>
    <row r="5" spans="1:18" s="10" customFormat="1">
      <c r="A5" s="10" t="s">
        <v>379</v>
      </c>
      <c r="B5" s="117">
        <v>5831</v>
      </c>
      <c r="C5" s="117">
        <v>6231</v>
      </c>
      <c r="D5" s="117">
        <v>7041</v>
      </c>
      <c r="E5" s="117">
        <v>7324</v>
      </c>
      <c r="F5" s="117">
        <v>7734</v>
      </c>
      <c r="G5" s="117">
        <v>7858</v>
      </c>
      <c r="H5" s="117">
        <v>8101.083333333333</v>
      </c>
      <c r="I5" s="117">
        <v>8486.6666666666661</v>
      </c>
      <c r="J5" s="117">
        <f>+'[1]Quarterly prisoner numbers'!B33</f>
        <v>8658.75</v>
      </c>
      <c r="K5" s="117">
        <f>+'[1]Quarterly prisoner numbers'!C33</f>
        <v>8558.75</v>
      </c>
      <c r="L5" s="117">
        <f>+'[1]Quarterly prisoner numbers'!D33</f>
        <v>8573.5</v>
      </c>
      <c r="M5" s="117">
        <f>+'[1]Quarterly prisoner numbers'!E33</f>
        <v>8447</v>
      </c>
      <c r="N5" s="117">
        <f>+'[1]Quarterly prisoner numbers'!F33</f>
        <v>8724.25</v>
      </c>
      <c r="O5" s="117">
        <f>+'[1]Quarterly prisoner numbers'!G33</f>
        <v>9216.75</v>
      </c>
      <c r="P5" s="117">
        <f>+'[1]Quarterly prisoner numbers'!H33</f>
        <v>10001.75</v>
      </c>
      <c r="Q5" s="117">
        <f>+'[1]Quarterly prisoner numbers'!I33</f>
        <v>10486</v>
      </c>
    </row>
    <row r="6" spans="1:18" s="10" customFormat="1">
      <c r="A6" s="73" t="s">
        <v>381</v>
      </c>
      <c r="B6" s="118">
        <v>0.51</v>
      </c>
      <c r="C6" s="118">
        <v>0.51</v>
      </c>
      <c r="D6" s="118">
        <v>0.51</v>
      </c>
      <c r="E6" s="118">
        <v>0.51</v>
      </c>
      <c r="F6" s="118">
        <v>0.51</v>
      </c>
      <c r="G6" s="118">
        <v>0.51</v>
      </c>
      <c r="H6" s="118">
        <v>0.51</v>
      </c>
      <c r="I6" s="118"/>
      <c r="J6" s="118"/>
      <c r="K6" s="118"/>
      <c r="L6" s="118"/>
      <c r="M6" s="118"/>
      <c r="N6" s="118"/>
      <c r="O6" s="118"/>
      <c r="P6" s="118"/>
      <c r="Q6" s="118"/>
    </row>
    <row r="7" spans="1:18" s="10" customFormat="1">
      <c r="A7" s="73" t="s">
        <v>382</v>
      </c>
      <c r="B7" s="117">
        <f t="shared" ref="B7:H7" si="0">+B5*B6</f>
        <v>2973.81</v>
      </c>
      <c r="C7" s="117">
        <f t="shared" si="0"/>
        <v>3177.81</v>
      </c>
      <c r="D7" s="117">
        <f t="shared" si="0"/>
        <v>3590.91</v>
      </c>
      <c r="E7" s="117">
        <f t="shared" si="0"/>
        <v>3735.2400000000002</v>
      </c>
      <c r="F7" s="117">
        <f t="shared" si="0"/>
        <v>3944.34</v>
      </c>
      <c r="G7" s="117">
        <f t="shared" si="0"/>
        <v>4007.58</v>
      </c>
      <c r="H7" s="117">
        <f t="shared" si="0"/>
        <v>4131.5524999999998</v>
      </c>
      <c r="I7" s="119">
        <v>4331.4953333333333</v>
      </c>
      <c r="J7" s="119">
        <f>+'[1]Quarterly prisoner numbers'!B34</f>
        <v>4411.7540000000008</v>
      </c>
      <c r="K7" s="119">
        <f>+'[1]Quarterly prisoner numbers'!C34</f>
        <v>4377.7970000000005</v>
      </c>
      <c r="L7" s="119">
        <f>+'[1]Quarterly prisoner numbers'!D34</f>
        <v>4344.6487500000003</v>
      </c>
      <c r="M7" s="119">
        <f>+'[1]Quarterly prisoner numbers'!E34</f>
        <v>4274.4302499999994</v>
      </c>
      <c r="N7" s="119">
        <f>+'[1]Quarterly prisoner numbers'!F34</f>
        <v>4409.9955</v>
      </c>
      <c r="O7" s="119">
        <f>+'[1]Quarterly prisoner numbers'!G34</f>
        <v>4686.8310000000001</v>
      </c>
      <c r="P7" s="119">
        <f>+'[1]Quarterly prisoner numbers'!H34</f>
        <v>5076.0417500000003</v>
      </c>
      <c r="Q7" s="119">
        <f>+'[1]Quarterly prisoner numbers'!I34</f>
        <v>5287.37925</v>
      </c>
    </row>
    <row r="8" spans="1:18" s="10" customFormat="1">
      <c r="A8" s="73" t="s">
        <v>383</v>
      </c>
      <c r="B8" s="117">
        <v>3000</v>
      </c>
      <c r="C8" s="117">
        <v>3200</v>
      </c>
      <c r="D8" s="117">
        <v>3600</v>
      </c>
      <c r="E8" s="117">
        <v>3700</v>
      </c>
      <c r="F8" s="117">
        <v>3900</v>
      </c>
      <c r="G8" s="117">
        <v>4000</v>
      </c>
      <c r="H8" s="117">
        <v>4100</v>
      </c>
      <c r="I8" s="117">
        <v>4300</v>
      </c>
      <c r="J8" s="117">
        <v>4400</v>
      </c>
      <c r="K8" s="117">
        <v>4400</v>
      </c>
      <c r="L8" s="117">
        <v>4300</v>
      </c>
      <c r="M8" s="117">
        <v>4300</v>
      </c>
      <c r="N8" s="117">
        <v>4400</v>
      </c>
      <c r="O8" s="117">
        <v>4700</v>
      </c>
      <c r="P8" s="117">
        <v>5100</v>
      </c>
      <c r="Q8" s="117">
        <v>5300</v>
      </c>
    </row>
    <row r="9" spans="1:18" s="10" customFormat="1"/>
    <row r="10" spans="1:18" s="10" customFormat="1" ht="15.6">
      <c r="A10" s="27" t="s">
        <v>384</v>
      </c>
    </row>
    <row r="11" spans="1:18" s="10" customFormat="1">
      <c r="A11" s="115" t="s">
        <v>380</v>
      </c>
      <c r="B11" s="39">
        <v>2003</v>
      </c>
      <c r="C11" s="39">
        <v>2004</v>
      </c>
      <c r="D11" s="39">
        <v>2005</v>
      </c>
      <c r="E11" s="39">
        <v>2006</v>
      </c>
      <c r="F11" s="39">
        <v>2007</v>
      </c>
      <c r="G11" s="39">
        <v>2008</v>
      </c>
      <c r="H11" s="116">
        <v>2009</v>
      </c>
      <c r="I11" s="39">
        <v>2010</v>
      </c>
      <c r="J11" s="39">
        <v>2011</v>
      </c>
      <c r="K11" s="11">
        <v>2012</v>
      </c>
      <c r="L11" s="11">
        <v>2013</v>
      </c>
      <c r="M11" s="11">
        <f>+L11+1</f>
        <v>2014</v>
      </c>
      <c r="N11" s="11">
        <f>+M11+1</f>
        <v>2015</v>
      </c>
      <c r="O11" s="11">
        <f>+N11+1</f>
        <v>2016</v>
      </c>
      <c r="P11" s="11">
        <f>+O11+1</f>
        <v>2017</v>
      </c>
      <c r="Q11" s="11">
        <f>+P11+1</f>
        <v>2018</v>
      </c>
    </row>
    <row r="12" spans="1:18" s="10" customFormat="1">
      <c r="A12" s="73" t="s">
        <v>176</v>
      </c>
      <c r="B12" s="120">
        <f t="shared" ref="B12:Q12" si="1">+B5/B23*100000</f>
        <v>146.15500300782034</v>
      </c>
      <c r="C12" s="120">
        <f t="shared" si="1"/>
        <v>153.45022903019259</v>
      </c>
      <c r="D12" s="120">
        <f t="shared" si="1"/>
        <v>171.18475116092486</v>
      </c>
      <c r="E12" s="120">
        <f t="shared" si="1"/>
        <v>175.8505606377104</v>
      </c>
      <c r="F12" s="120">
        <f t="shared" si="1"/>
        <v>183.73601311381938</v>
      </c>
      <c r="G12" s="120">
        <f t="shared" si="1"/>
        <v>184.84192698532181</v>
      </c>
      <c r="H12" s="120">
        <f t="shared" si="1"/>
        <v>188.73085763985958</v>
      </c>
      <c r="I12" s="120">
        <f t="shared" si="1"/>
        <v>195.29781766578452</v>
      </c>
      <c r="J12" s="120">
        <f t="shared" si="1"/>
        <v>197.20210440010931</v>
      </c>
      <c r="K12" s="120">
        <f t="shared" si="1"/>
        <v>193.5668083951511</v>
      </c>
      <c r="L12" s="120">
        <f t="shared" si="1"/>
        <v>192.5504199793379</v>
      </c>
      <c r="M12" s="120">
        <f t="shared" si="1"/>
        <v>188.70074166741131</v>
      </c>
      <c r="N12" s="120">
        <f t="shared" si="1"/>
        <v>191.53969438833758</v>
      </c>
      <c r="O12" s="120">
        <f t="shared" si="1"/>
        <v>198.33763718528084</v>
      </c>
      <c r="P12" s="120">
        <f t="shared" si="1"/>
        <v>210.70510659812925</v>
      </c>
      <c r="Q12" s="120">
        <f t="shared" si="1"/>
        <v>216.50080521947393</v>
      </c>
      <c r="R12" s="121"/>
    </row>
    <row r="13" spans="1:18" s="10" customFormat="1">
      <c r="A13" s="73" t="s">
        <v>12</v>
      </c>
      <c r="B13" s="120">
        <f t="shared" ref="B13:Q13" si="2">+B8/B20*100000</f>
        <v>500.91835030889962</v>
      </c>
      <c r="C13" s="120">
        <f t="shared" si="2"/>
        <v>527.35662491760047</v>
      </c>
      <c r="D13" s="120">
        <f t="shared" si="2"/>
        <v>586.17601563136043</v>
      </c>
      <c r="E13" s="120">
        <f t="shared" si="2"/>
        <v>595.86118044931152</v>
      </c>
      <c r="F13" s="120">
        <f t="shared" si="2"/>
        <v>619.73621484188789</v>
      </c>
      <c r="G13" s="120">
        <f t="shared" si="2"/>
        <v>625.34198389744392</v>
      </c>
      <c r="H13" s="120">
        <f t="shared" si="2"/>
        <v>630.81775521193936</v>
      </c>
      <c r="I13" s="120">
        <f t="shared" si="2"/>
        <v>651.12053301029675</v>
      </c>
      <c r="J13" s="120">
        <f t="shared" si="2"/>
        <v>656.03101237513044</v>
      </c>
      <c r="K13" s="120">
        <f t="shared" si="2"/>
        <v>647.20158858571745</v>
      </c>
      <c r="L13" s="120">
        <f t="shared" si="2"/>
        <v>624.772974936433</v>
      </c>
      <c r="M13" s="120">
        <f t="shared" si="2"/>
        <v>616.92969870875174</v>
      </c>
      <c r="N13" s="120">
        <f t="shared" si="2"/>
        <v>622.3919654855365</v>
      </c>
      <c r="O13" s="120">
        <f t="shared" si="2"/>
        <v>654.77848983003616</v>
      </c>
      <c r="P13" s="120">
        <f t="shared" si="2"/>
        <v>699.78046103183317</v>
      </c>
      <c r="Q13" s="120">
        <f t="shared" si="2"/>
        <v>716.70047329276542</v>
      </c>
      <c r="R13" s="121"/>
    </row>
    <row r="14" spans="1:18" s="10" customFormat="1">
      <c r="A14" s="73" t="s">
        <v>17</v>
      </c>
      <c r="B14" s="120">
        <f t="shared" ref="B14:Q14" si="3">+(B5-B8)/(B23-B20)*100000</f>
        <v>83.493084023947858</v>
      </c>
      <c r="C14" s="120">
        <f t="shared" si="3"/>
        <v>87.758411025537086</v>
      </c>
      <c r="D14" s="120">
        <f t="shared" si="3"/>
        <v>98.343788850940996</v>
      </c>
      <c r="E14" s="120">
        <f t="shared" si="3"/>
        <v>102.25877904597976</v>
      </c>
      <c r="F14" s="120">
        <f t="shared" si="3"/>
        <v>107.09497206703911</v>
      </c>
      <c r="G14" s="120">
        <f t="shared" si="3"/>
        <v>106.82393985961706</v>
      </c>
      <c r="H14" s="120">
        <f t="shared" si="3"/>
        <v>109.84593702956342</v>
      </c>
      <c r="I14" s="120">
        <f t="shared" si="3"/>
        <v>113.61066637721274</v>
      </c>
      <c r="J14" s="120">
        <f t="shared" si="3"/>
        <v>114.47944947716459</v>
      </c>
      <c r="K14" s="120">
        <f t="shared" si="3"/>
        <v>111.14451793946684</v>
      </c>
      <c r="L14" s="120">
        <f t="shared" si="3"/>
        <v>113.52557546455563</v>
      </c>
      <c r="M14" s="120">
        <f t="shared" si="3"/>
        <v>109.72641159972481</v>
      </c>
      <c r="N14" s="120">
        <f t="shared" si="3"/>
        <v>112.3809400054576</v>
      </c>
      <c r="O14" s="120">
        <f t="shared" si="3"/>
        <v>114.95342563371679</v>
      </c>
      <c r="P14" s="120">
        <f t="shared" si="3"/>
        <v>121.99477351916377</v>
      </c>
      <c r="Q14" s="120">
        <f t="shared" si="3"/>
        <v>126.36760154974536</v>
      </c>
      <c r="R14" s="121"/>
    </row>
    <row r="15" spans="1:18" s="10" customFormat="1">
      <c r="A15" s="73" t="s">
        <v>385</v>
      </c>
      <c r="B15" s="122">
        <f t="shared" ref="B15:Q15" si="4">+B13/B14</f>
        <v>5.9995190759180002</v>
      </c>
      <c r="C15" s="122">
        <f t="shared" si="4"/>
        <v>6.0091861139571385</v>
      </c>
      <c r="D15" s="122">
        <f t="shared" si="4"/>
        <v>5.960478261823158</v>
      </c>
      <c r="E15" s="122">
        <f t="shared" si="4"/>
        <v>5.8269929096394524</v>
      </c>
      <c r="F15" s="122">
        <f t="shared" si="4"/>
        <v>5.7867909471412586</v>
      </c>
      <c r="G15" s="122">
        <f t="shared" si="4"/>
        <v>5.8539498235998284</v>
      </c>
      <c r="H15" s="122">
        <f t="shared" si="4"/>
        <v>5.7427500030534953</v>
      </c>
      <c r="I15" s="122">
        <f t="shared" si="4"/>
        <v>5.7311567106598202</v>
      </c>
      <c r="J15" s="122">
        <f t="shared" si="4"/>
        <v>5.7305570158772472</v>
      </c>
      <c r="K15" s="122">
        <f t="shared" si="4"/>
        <v>5.823063526517843</v>
      </c>
      <c r="L15" s="122">
        <f t="shared" si="4"/>
        <v>5.5033676101602005</v>
      </c>
      <c r="M15" s="122">
        <f t="shared" si="4"/>
        <v>5.6224357446343296</v>
      </c>
      <c r="N15" s="122">
        <f t="shared" si="4"/>
        <v>5.5382342010603489</v>
      </c>
      <c r="O15" s="122">
        <f t="shared" si="4"/>
        <v>5.6960328604420836</v>
      </c>
      <c r="P15" s="122">
        <f t="shared" si="4"/>
        <v>5.736151155048514</v>
      </c>
      <c r="Q15" s="122">
        <f t="shared" si="4"/>
        <v>5.6715523955768994</v>
      </c>
    </row>
    <row r="16" spans="1:18" s="10" customFormat="1"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8" s="10" customFormat="1">
      <c r="A17" s="124" t="s">
        <v>386</v>
      </c>
      <c r="B17" s="117"/>
      <c r="C17" s="117"/>
      <c r="D17" s="117"/>
      <c r="E17" s="117"/>
      <c r="F17" s="117"/>
      <c r="G17" s="117"/>
      <c r="H17" s="117"/>
      <c r="I17" s="117"/>
      <c r="J17" s="117"/>
    </row>
    <row r="18" spans="1:18" s="10" customFormat="1" ht="5.0999999999999996" customHeight="1"/>
    <row r="19" spans="1:18" s="10" customFormat="1">
      <c r="A19" s="115" t="s">
        <v>380</v>
      </c>
      <c r="B19" s="39">
        <v>2003</v>
      </c>
      <c r="C19" s="39">
        <v>2004</v>
      </c>
      <c r="D19" s="39">
        <v>2005</v>
      </c>
      <c r="E19" s="39">
        <v>2006</v>
      </c>
      <c r="F19" s="39">
        <v>2007</v>
      </c>
      <c r="G19" s="39">
        <v>2008</v>
      </c>
      <c r="H19" s="116">
        <v>2009</v>
      </c>
      <c r="I19" s="39">
        <v>2010</v>
      </c>
      <c r="J19" s="39">
        <v>2011</v>
      </c>
      <c r="K19" s="11">
        <v>2012</v>
      </c>
      <c r="L19" s="11">
        <v>2013</v>
      </c>
      <c r="M19" s="11">
        <f>+L19+1</f>
        <v>2014</v>
      </c>
      <c r="N19" s="11">
        <f>+M19+1</f>
        <v>2015</v>
      </c>
      <c r="O19" s="11">
        <f>+N19+1</f>
        <v>2016</v>
      </c>
      <c r="P19" s="11">
        <f>+O19+1</f>
        <v>2017</v>
      </c>
      <c r="Q19" s="11">
        <f>+P19+1</f>
        <v>2018</v>
      </c>
    </row>
    <row r="20" spans="1:18" s="126" customFormat="1" ht="15" customHeight="1">
      <c r="A20" s="125" t="s">
        <v>387</v>
      </c>
      <c r="B20" s="109">
        <f t="shared" ref="B20:Q20" si="5">AVERAGE(B21:C21)</f>
        <v>598900</v>
      </c>
      <c r="C20" s="109">
        <f t="shared" si="5"/>
        <v>606800</v>
      </c>
      <c r="D20" s="109">
        <f t="shared" si="5"/>
        <v>614150</v>
      </c>
      <c r="E20" s="109">
        <f t="shared" si="5"/>
        <v>620950</v>
      </c>
      <c r="F20" s="109">
        <f t="shared" si="5"/>
        <v>629300</v>
      </c>
      <c r="G20" s="109">
        <f t="shared" si="5"/>
        <v>639650</v>
      </c>
      <c r="H20" s="109">
        <f t="shared" si="5"/>
        <v>649950</v>
      </c>
      <c r="I20" s="109">
        <f t="shared" si="5"/>
        <v>660400</v>
      </c>
      <c r="J20" s="109">
        <f t="shared" si="5"/>
        <v>670700</v>
      </c>
      <c r="K20" s="109">
        <f t="shared" si="5"/>
        <v>679850</v>
      </c>
      <c r="L20" s="109">
        <f t="shared" si="5"/>
        <v>688250</v>
      </c>
      <c r="M20" s="109">
        <f t="shared" si="5"/>
        <v>697000</v>
      </c>
      <c r="N20" s="109">
        <f t="shared" si="5"/>
        <v>706950</v>
      </c>
      <c r="O20" s="109">
        <f t="shared" si="5"/>
        <v>717800</v>
      </c>
      <c r="P20" s="109">
        <f t="shared" si="5"/>
        <v>728800</v>
      </c>
      <c r="Q20" s="109">
        <f t="shared" si="5"/>
        <v>739500</v>
      </c>
    </row>
    <row r="21" spans="1:18" s="126" customFormat="1" ht="15" customHeight="1">
      <c r="A21" s="10" t="s">
        <v>389</v>
      </c>
      <c r="B21" s="23">
        <v>594900</v>
      </c>
      <c r="C21" s="23">
        <v>602900</v>
      </c>
      <c r="D21" s="23">
        <v>610700</v>
      </c>
      <c r="E21" s="23">
        <v>617600</v>
      </c>
      <c r="F21" s="23">
        <v>624300</v>
      </c>
      <c r="G21" s="23">
        <v>634300</v>
      </c>
      <c r="H21" s="23">
        <v>645000</v>
      </c>
      <c r="I21" s="23">
        <v>654900</v>
      </c>
      <c r="J21" s="23">
        <v>665900</v>
      </c>
      <c r="K21" s="23">
        <v>675500</v>
      </c>
      <c r="L21" s="23">
        <v>684200</v>
      </c>
      <c r="M21" s="23">
        <f>+Populations!J17</f>
        <v>692300</v>
      </c>
      <c r="N21" s="23">
        <f>+Populations!K17</f>
        <v>701700</v>
      </c>
      <c r="O21" s="23">
        <f>+Populations!L17</f>
        <v>712200</v>
      </c>
      <c r="P21" s="23">
        <f>+Populations!M17</f>
        <v>723400</v>
      </c>
      <c r="Q21" s="23">
        <f>+Populations!N17</f>
        <v>734200</v>
      </c>
      <c r="R21" s="23">
        <f>+Populations!O17</f>
        <v>744800</v>
      </c>
    </row>
    <row r="22" spans="1:18" s="126" customFormat="1" ht="8.1" customHeight="1">
      <c r="A22" s="125"/>
      <c r="B22" s="109"/>
      <c r="C22" s="109"/>
      <c r="D22" s="109"/>
      <c r="E22" s="109"/>
      <c r="F22" s="109"/>
      <c r="G22" s="109"/>
      <c r="H22" s="127"/>
      <c r="I22" s="110"/>
      <c r="J22" s="110"/>
      <c r="K22" s="128"/>
      <c r="L22" s="128"/>
      <c r="M22" s="128"/>
      <c r="N22" s="128"/>
      <c r="O22" s="129"/>
    </row>
    <row r="23" spans="1:18" s="126" customFormat="1">
      <c r="A23" s="125" t="s">
        <v>388</v>
      </c>
      <c r="B23" s="130">
        <v>3989600</v>
      </c>
      <c r="C23" s="130">
        <v>4060600</v>
      </c>
      <c r="D23" s="130">
        <v>4113100</v>
      </c>
      <c r="E23" s="130">
        <v>4164900</v>
      </c>
      <c r="F23" s="130">
        <v>4209300</v>
      </c>
      <c r="G23" s="130">
        <v>4251200</v>
      </c>
      <c r="H23" s="130">
        <v>4292400</v>
      </c>
      <c r="I23" s="130">
        <v>4345500</v>
      </c>
      <c r="J23" s="130">
        <v>4390800</v>
      </c>
      <c r="K23" s="130">
        <v>4421600</v>
      </c>
      <c r="L23" s="130">
        <v>4452600</v>
      </c>
      <c r="M23" s="261">
        <v>4476400</v>
      </c>
      <c r="N23" s="130">
        <v>4554800</v>
      </c>
      <c r="O23" s="129">
        <v>4647000</v>
      </c>
      <c r="P23" s="16">
        <v>4746800</v>
      </c>
      <c r="Q23" s="9">
        <v>4843400</v>
      </c>
    </row>
    <row r="25" spans="1:18">
      <c r="M25" s="9">
        <f>+Populations!J17</f>
        <v>692300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130" zoomScaleNormal="130" workbookViewId="0">
      <selection activeCell="C2" sqref="C2"/>
    </sheetView>
  </sheetViews>
  <sheetFormatPr defaultRowHeight="14.4"/>
  <cols>
    <col min="1" max="1" width="33" style="10" bestFit="1" customWidth="1"/>
    <col min="2" max="11" width="9.77734375" style="108" customWidth="1"/>
    <col min="12" max="12" width="8.88671875" style="10"/>
    <col min="13" max="14" width="15.21875" style="10" bestFit="1" customWidth="1"/>
    <col min="15" max="16384" width="8.88671875" style="10"/>
  </cols>
  <sheetData>
    <row r="1" spans="1:14" ht="18">
      <c r="A1" s="172" t="s">
        <v>611</v>
      </c>
    </row>
    <row r="2" spans="1:14">
      <c r="A2" s="259" t="s">
        <v>390</v>
      </c>
    </row>
    <row r="3" spans="1:14">
      <c r="A3" s="257" t="s">
        <v>380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4">
        <f>+G3+1</f>
        <v>2015</v>
      </c>
      <c r="I3" s="164">
        <v>2016</v>
      </c>
      <c r="J3" s="164">
        <v>2017</v>
      </c>
      <c r="K3" s="164">
        <v>2018</v>
      </c>
      <c r="L3" s="254"/>
      <c r="M3" s="255" t="s">
        <v>391</v>
      </c>
      <c r="N3" s="255" t="s">
        <v>392</v>
      </c>
    </row>
    <row r="4" spans="1:14">
      <c r="A4" s="258" t="s">
        <v>393</v>
      </c>
    </row>
    <row r="5" spans="1:14">
      <c r="A5" s="10" t="s">
        <v>394</v>
      </c>
      <c r="B5" s="118">
        <v>0.27600000000000002</v>
      </c>
      <c r="C5" s="118">
        <v>0.28399999999999997</v>
      </c>
      <c r="D5" s="118">
        <v>0.27100000000000002</v>
      </c>
      <c r="E5" s="118">
        <v>0.27</v>
      </c>
      <c r="F5" s="118">
        <v>0.26700000000000002</v>
      </c>
      <c r="G5" s="118">
        <v>0.25900000000000001</v>
      </c>
      <c r="H5" s="118">
        <v>0.28100000000000003</v>
      </c>
      <c r="I5" s="118">
        <v>0.29699999999999999</v>
      </c>
      <c r="J5" s="118">
        <v>0.317</v>
      </c>
      <c r="K5" s="118">
        <v>0.32200000000000001</v>
      </c>
      <c r="L5" s="256"/>
      <c r="M5" s="118">
        <f>+(K5/J5)-1</f>
        <v>1.5772870662460692E-2</v>
      </c>
      <c r="N5" s="118">
        <f>+(K5/F5)-1</f>
        <v>0.20599250936329594</v>
      </c>
    </row>
    <row r="6" spans="1:14">
      <c r="A6" s="10" t="s">
        <v>395</v>
      </c>
      <c r="B6" s="118">
        <v>0.47600000000000003</v>
      </c>
      <c r="C6" s="118">
        <v>0.47499999999999998</v>
      </c>
      <c r="D6" s="118">
        <v>0.45300000000000001</v>
      </c>
      <c r="E6" s="118">
        <v>0.433</v>
      </c>
      <c r="F6" s="118">
        <v>0.442</v>
      </c>
      <c r="G6" s="118">
        <v>0.41699999999999998</v>
      </c>
      <c r="H6" s="118">
        <v>0.437</v>
      </c>
      <c r="I6" s="118">
        <v>0.442</v>
      </c>
      <c r="J6" s="118">
        <v>0.45500000000000002</v>
      </c>
      <c r="K6" s="118">
        <v>0.46800000000000003</v>
      </c>
      <c r="L6" s="256"/>
      <c r="M6" s="118">
        <f t="shared" ref="M6:M14" si="0">+(K6/J6)-1</f>
        <v>2.8571428571428692E-2</v>
      </c>
      <c r="N6" s="118">
        <f t="shared" ref="N6:N14" si="1">+(K6/F6)-1</f>
        <v>5.8823529411764719E-2</v>
      </c>
    </row>
    <row r="7" spans="1:14">
      <c r="A7" s="10" t="s">
        <v>396</v>
      </c>
      <c r="B7" s="118">
        <v>0.36799999999999999</v>
      </c>
      <c r="C7" s="118">
        <v>0.379</v>
      </c>
      <c r="D7" s="118">
        <v>0.39200000000000002</v>
      </c>
      <c r="E7" s="118">
        <v>0.37</v>
      </c>
      <c r="F7" s="118">
        <v>0.373</v>
      </c>
      <c r="G7" s="118">
        <v>0.36799999999999999</v>
      </c>
      <c r="H7" s="118">
        <v>0.36499999999999999</v>
      </c>
      <c r="I7" s="118">
        <v>0.39600000000000002</v>
      </c>
      <c r="J7" s="118">
        <v>0.42199999999999999</v>
      </c>
      <c r="K7" s="118">
        <v>0.432</v>
      </c>
      <c r="L7" s="256"/>
      <c r="M7" s="118">
        <f t="shared" si="0"/>
        <v>2.3696682464454888E-2</v>
      </c>
      <c r="N7" s="118">
        <f t="shared" si="1"/>
        <v>0.15817694369973179</v>
      </c>
    </row>
    <row r="8" spans="1:14">
      <c r="A8" s="10" t="s">
        <v>397</v>
      </c>
      <c r="B8" s="118">
        <v>0.58699999999999997</v>
      </c>
      <c r="C8" s="118">
        <v>0.61899999999999999</v>
      </c>
      <c r="D8" s="118">
        <v>0.622</v>
      </c>
      <c r="E8" s="118">
        <v>0.59899999999999998</v>
      </c>
      <c r="F8" s="118">
        <v>0.58799999999999997</v>
      </c>
      <c r="G8" s="118">
        <v>0.58899999999999997</v>
      </c>
      <c r="H8" s="118">
        <v>0.56999999999999995</v>
      </c>
      <c r="I8" s="118">
        <v>0.59</v>
      </c>
      <c r="J8" s="118">
        <v>0.59699999999999998</v>
      </c>
      <c r="K8" s="118">
        <v>0.60899999999999999</v>
      </c>
      <c r="L8" s="256"/>
      <c r="M8" s="118">
        <f t="shared" si="0"/>
        <v>2.0100502512562901E-2</v>
      </c>
      <c r="N8" s="118">
        <f t="shared" si="1"/>
        <v>3.5714285714285809E-2</v>
      </c>
    </row>
    <row r="9" spans="1:14">
      <c r="L9" s="256"/>
      <c r="M9" s="118"/>
      <c r="N9" s="118"/>
    </row>
    <row r="10" spans="1:14">
      <c r="A10" s="258" t="s">
        <v>398</v>
      </c>
      <c r="L10" s="256"/>
      <c r="M10" s="118"/>
      <c r="N10" s="118"/>
    </row>
    <row r="11" spans="1:14">
      <c r="A11" s="10" t="s">
        <v>394</v>
      </c>
      <c r="B11" s="118">
        <v>0.31</v>
      </c>
      <c r="C11" s="118">
        <v>0.32600000000000001</v>
      </c>
      <c r="D11" s="118">
        <v>0.29699999999999999</v>
      </c>
      <c r="E11" s="118">
        <v>0.30399999999999999</v>
      </c>
      <c r="F11" s="118">
        <v>0.30099999999999999</v>
      </c>
      <c r="G11" s="118">
        <v>0.29299999999999998</v>
      </c>
      <c r="H11" s="118">
        <v>0.32100000000000001</v>
      </c>
      <c r="I11" s="118">
        <v>0.33</v>
      </c>
      <c r="J11" s="118">
        <v>0.36499999999999999</v>
      </c>
      <c r="K11" s="118">
        <v>0.34899999999999998</v>
      </c>
      <c r="L11" s="256"/>
      <c r="M11" s="118">
        <f t="shared" si="0"/>
        <v>-4.3835616438356206E-2</v>
      </c>
      <c r="N11" s="118">
        <f t="shared" si="1"/>
        <v>0.15946843853820591</v>
      </c>
    </row>
    <row r="12" spans="1:14">
      <c r="A12" s="10" t="s">
        <v>395</v>
      </c>
      <c r="B12" s="118">
        <v>0.52300000000000002</v>
      </c>
      <c r="C12" s="118">
        <v>0.52200000000000002</v>
      </c>
      <c r="D12" s="118">
        <v>0.5</v>
      </c>
      <c r="E12" s="118">
        <v>0.47299999999999998</v>
      </c>
      <c r="F12" s="118">
        <v>0.48399999999999999</v>
      </c>
      <c r="G12" s="118">
        <v>0.46200000000000002</v>
      </c>
      <c r="H12" s="118">
        <v>0.49</v>
      </c>
      <c r="I12" s="118">
        <v>0.48699999999999999</v>
      </c>
      <c r="J12" s="118">
        <v>0.51400000000000001</v>
      </c>
      <c r="K12" s="118">
        <v>0.504</v>
      </c>
      <c r="L12" s="256"/>
      <c r="M12" s="118">
        <f t="shared" si="0"/>
        <v>-1.945525291828798E-2</v>
      </c>
      <c r="N12" s="118">
        <f t="shared" si="1"/>
        <v>4.1322314049586861E-2</v>
      </c>
    </row>
    <row r="13" spans="1:14">
      <c r="A13" s="10" t="s">
        <v>396</v>
      </c>
      <c r="B13" s="118">
        <v>0.41499999999999998</v>
      </c>
      <c r="C13" s="118">
        <v>0.433</v>
      </c>
      <c r="D13" s="118">
        <v>0.44</v>
      </c>
      <c r="E13" s="118">
        <v>0.40799999999999997</v>
      </c>
      <c r="F13" s="118">
        <v>0.41799999999999998</v>
      </c>
      <c r="G13" s="118">
        <v>0.41199999999999998</v>
      </c>
      <c r="H13" s="118">
        <v>0.41299999999999998</v>
      </c>
      <c r="I13" s="118">
        <v>0.44800000000000001</v>
      </c>
      <c r="J13" s="118">
        <v>0.47</v>
      </c>
      <c r="K13" s="118">
        <v>0.496</v>
      </c>
      <c r="L13" s="256"/>
      <c r="M13" s="118">
        <f t="shared" si="0"/>
        <v>5.5319148936170182E-2</v>
      </c>
      <c r="N13" s="118">
        <f t="shared" si="1"/>
        <v>0.1866028708133971</v>
      </c>
    </row>
    <row r="14" spans="1:14">
      <c r="A14" s="10" t="s">
        <v>397</v>
      </c>
      <c r="B14" s="118">
        <v>0.64400000000000002</v>
      </c>
      <c r="C14" s="118">
        <v>0.68200000000000005</v>
      </c>
      <c r="D14" s="118">
        <v>0.67300000000000004</v>
      </c>
      <c r="E14" s="118">
        <v>0.65600000000000003</v>
      </c>
      <c r="F14" s="118">
        <v>0.63500000000000001</v>
      </c>
      <c r="G14" s="118">
        <v>0.64400000000000002</v>
      </c>
      <c r="H14" s="118">
        <v>0.63200000000000001</v>
      </c>
      <c r="I14" s="118">
        <v>0.65500000000000003</v>
      </c>
      <c r="J14" s="118">
        <v>0.65800000000000003</v>
      </c>
      <c r="K14" s="118">
        <v>0.67700000000000005</v>
      </c>
      <c r="L14" s="256"/>
      <c r="M14" s="118">
        <f t="shared" si="0"/>
        <v>2.8875379939209855E-2</v>
      </c>
      <c r="N14" s="118">
        <f t="shared" si="1"/>
        <v>6.6141732283464538E-2</v>
      </c>
    </row>
    <row r="16" spans="1:14">
      <c r="A16" s="258" t="s">
        <v>609</v>
      </c>
      <c r="L16" s="256"/>
      <c r="M16" s="118"/>
      <c r="N16" s="118"/>
    </row>
    <row r="17" spans="1:14">
      <c r="A17" s="10" t="s">
        <v>394</v>
      </c>
      <c r="B17" s="118">
        <f>+(B5-(B11*B$22))/(1-B$22)</f>
        <v>0.24115943598608713</v>
      </c>
      <c r="C17" s="118">
        <f t="shared" ref="C17:K17" si="2">+(C5-(C11*C$22))/(1-C$22)</f>
        <v>0.24086305732484073</v>
      </c>
      <c r="D17" s="118">
        <f t="shared" si="2"/>
        <v>0.24413765776342827</v>
      </c>
      <c r="E17" s="118">
        <f t="shared" si="2"/>
        <v>0.23402765253982571</v>
      </c>
      <c r="F17" s="118">
        <f t="shared" si="2"/>
        <v>0.23278916578916581</v>
      </c>
      <c r="G17" s="118">
        <f t="shared" si="2"/>
        <v>0.22374559922835788</v>
      </c>
      <c r="H17" s="118">
        <f t="shared" si="2"/>
        <v>0.24029930045672662</v>
      </c>
      <c r="I17" s="118">
        <f t="shared" si="2"/>
        <v>0.26266115016328112</v>
      </c>
      <c r="J17" s="118">
        <f t="shared" si="2"/>
        <v>0.26705865252205846</v>
      </c>
      <c r="K17" s="118">
        <f t="shared" si="2"/>
        <v>0.29440647898187433</v>
      </c>
      <c r="L17" s="256"/>
      <c r="M17" s="118">
        <f t="shared" ref="M17:M20" si="3">+(K17/J17)-1</f>
        <v>0.10240382103911427</v>
      </c>
      <c r="N17" s="118">
        <f t="shared" ref="N17:N20" si="4">+(K17/F17)-1</f>
        <v>0.26469149878098075</v>
      </c>
    </row>
    <row r="18" spans="1:14">
      <c r="A18" s="10" t="s">
        <v>395</v>
      </c>
      <c r="B18" s="118">
        <f t="shared" ref="B18:K20" si="5">+(B6-(B12*B$22))/(1-B$22)</f>
        <v>0.42783804386312047</v>
      </c>
      <c r="C18" s="118">
        <f t="shared" si="5"/>
        <v>0.42672770700636936</v>
      </c>
      <c r="D18" s="118">
        <f t="shared" si="5"/>
        <v>0.40444115057235108</v>
      </c>
      <c r="E18" s="118">
        <f t="shared" si="5"/>
        <v>0.39067959122332435</v>
      </c>
      <c r="F18" s="118">
        <f t="shared" si="5"/>
        <v>0.39973955773955777</v>
      </c>
      <c r="G18" s="118">
        <f t="shared" si="5"/>
        <v>0.37033976368459121</v>
      </c>
      <c r="H18" s="118">
        <f t="shared" si="5"/>
        <v>0.38307157310516271</v>
      </c>
      <c r="I18" s="118">
        <f t="shared" si="5"/>
        <v>0.39517429567720153</v>
      </c>
      <c r="J18" s="118">
        <f t="shared" si="5"/>
        <v>0.39361376039169688</v>
      </c>
      <c r="K18" s="118">
        <f t="shared" si="5"/>
        <v>0.43120863864249903</v>
      </c>
      <c r="L18" s="256"/>
      <c r="M18" s="118">
        <f t="shared" si="3"/>
        <v>9.5512103574301843E-2</v>
      </c>
      <c r="N18" s="118">
        <f t="shared" si="4"/>
        <v>7.8723959872503579E-2</v>
      </c>
    </row>
    <row r="19" spans="1:14">
      <c r="A19" s="10" t="s">
        <v>396</v>
      </c>
      <c r="B19" s="118">
        <f t="shared" si="5"/>
        <v>0.31983804386312042</v>
      </c>
      <c r="C19" s="118">
        <f t="shared" si="5"/>
        <v>0.32353821656050957</v>
      </c>
      <c r="D19" s="118">
        <f t="shared" si="5"/>
        <v>0.34240798356325214</v>
      </c>
      <c r="E19" s="118">
        <f t="shared" si="5"/>
        <v>0.32979561166215815</v>
      </c>
      <c r="F19" s="118">
        <f t="shared" si="5"/>
        <v>0.32772095472095475</v>
      </c>
      <c r="G19" s="118">
        <f t="shared" si="5"/>
        <v>0.32237665782493369</v>
      </c>
      <c r="H19" s="118">
        <f t="shared" si="5"/>
        <v>0.31615916054807192</v>
      </c>
      <c r="I19" s="118">
        <f t="shared" si="5"/>
        <v>0.34189029722698849</v>
      </c>
      <c r="J19" s="118">
        <f t="shared" si="5"/>
        <v>0.37205865252205844</v>
      </c>
      <c r="K19" s="118">
        <f t="shared" si="5"/>
        <v>0.36659313536444277</v>
      </c>
      <c r="L19" s="256"/>
      <c r="M19" s="118">
        <f t="shared" si="3"/>
        <v>-1.4689934290109341E-2</v>
      </c>
      <c r="N19" s="118">
        <f t="shared" si="4"/>
        <v>0.11861365617156405</v>
      </c>
    </row>
    <row r="20" spans="1:14">
      <c r="A20" s="10" t="s">
        <v>397</v>
      </c>
      <c r="B20" s="118">
        <f t="shared" si="5"/>
        <v>0.52859081915314587</v>
      </c>
      <c r="C20" s="118">
        <f t="shared" si="5"/>
        <v>0.55429458598726111</v>
      </c>
      <c r="D20" s="118">
        <f t="shared" si="5"/>
        <v>0.56930848253595534</v>
      </c>
      <c r="E20" s="118">
        <f t="shared" si="5"/>
        <v>0.53869341749323707</v>
      </c>
      <c r="F20" s="118">
        <f t="shared" si="5"/>
        <v>0.54070855270855267</v>
      </c>
      <c r="G20" s="118">
        <f t="shared" si="5"/>
        <v>0.5319708222811671</v>
      </c>
      <c r="H20" s="118">
        <f t="shared" si="5"/>
        <v>0.5069139157079261</v>
      </c>
      <c r="I20" s="118">
        <f t="shared" si="5"/>
        <v>0.52236287153373551</v>
      </c>
      <c r="J20" s="118">
        <f t="shared" si="5"/>
        <v>0.53353287091344914</v>
      </c>
      <c r="K20" s="118">
        <f t="shared" si="5"/>
        <v>0.53950520632472032</v>
      </c>
      <c r="L20" s="256"/>
      <c r="M20" s="118">
        <f t="shared" si="3"/>
        <v>1.1193940873869934E-2</v>
      </c>
      <c r="N20" s="118">
        <f t="shared" si="4"/>
        <v>-2.2254990748795667E-3</v>
      </c>
    </row>
    <row r="21" spans="1:14">
      <c r="B21" s="118"/>
      <c r="C21" s="118"/>
      <c r="D21" s="118"/>
      <c r="E21" s="118"/>
      <c r="F21" s="118"/>
      <c r="G21" s="118"/>
      <c r="H21" s="118"/>
      <c r="I21" s="118"/>
      <c r="J21" s="118"/>
      <c r="K21" s="118"/>
    </row>
    <row r="22" spans="1:14">
      <c r="A22" s="10" t="s">
        <v>610</v>
      </c>
      <c r="B22" s="118">
        <f>+'Imprisonment rates'!H8/'Imprisonment rates'!H5</f>
        <v>0.50610515054570893</v>
      </c>
      <c r="C22" s="118">
        <f>+'Imprisonment rates'!I8/'Imprisonment rates'!I5</f>
        <v>0.50667714061272584</v>
      </c>
      <c r="D22" s="118">
        <f>+'Imprisonment rates'!J8/'Imprisonment rates'!J5</f>
        <v>0.50815648910062072</v>
      </c>
      <c r="E22" s="118">
        <f>+'Imprisonment rates'!K8/'Imprisonment rates'!K5</f>
        <v>0.51409376369212789</v>
      </c>
      <c r="F22" s="118">
        <f>+'Imprisonment rates'!L8/'Imprisonment rates'!L5</f>
        <v>0.50154545984720356</v>
      </c>
      <c r="G22" s="118">
        <f>+'Imprisonment rates'!M8/'Imprisonment rates'!M5</f>
        <v>0.5090564697525749</v>
      </c>
      <c r="H22" s="118">
        <f>+'Imprisonment rates'!N8/'Imprisonment rates'!N5</f>
        <v>0.5043413473937588</v>
      </c>
      <c r="I22" s="118">
        <f>+'Imprisonment rates'!O8/'Imprisonment rates'!O5</f>
        <v>0.50994113977269639</v>
      </c>
      <c r="J22" s="118">
        <f>+'Imprisonment rates'!P8/'Imprisonment rates'!P5</f>
        <v>0.50991076561601723</v>
      </c>
      <c r="K22" s="118">
        <f>+'Imprisonment rates'!Q8/'Imprisonment rates'!Q5</f>
        <v>0.50543581918748803</v>
      </c>
    </row>
    <row r="23" spans="1:14">
      <c r="A23" s="94"/>
    </row>
    <row r="25" spans="1:14">
      <c r="B25" s="26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4.4"/>
  <cols>
    <col min="1" max="1" width="32.77734375" customWidth="1"/>
    <col min="4" max="4" width="10" bestFit="1" customWidth="1"/>
  </cols>
  <sheetData>
    <row r="1" spans="1:4" ht="18">
      <c r="A1" s="172" t="s">
        <v>0</v>
      </c>
    </row>
    <row r="2" spans="1:4">
      <c r="A2" t="s">
        <v>601</v>
      </c>
    </row>
    <row r="3" spans="1:4">
      <c r="A3" s="3"/>
      <c r="B3" s="4">
        <v>2016</v>
      </c>
      <c r="C3" s="4">
        <v>2017</v>
      </c>
      <c r="D3" s="66">
        <v>2018</v>
      </c>
    </row>
    <row r="4" spans="1:4">
      <c r="A4" t="s">
        <v>1</v>
      </c>
      <c r="B4" s="1">
        <v>0.20800000000000002</v>
      </c>
      <c r="C4" s="1">
        <v>0.19500000000000001</v>
      </c>
      <c r="D4" s="1">
        <v>0.19800000000000001</v>
      </c>
    </row>
    <row r="5" spans="1:4">
      <c r="A5" t="s">
        <v>2</v>
      </c>
      <c r="B5" s="1">
        <v>0.28600000000000003</v>
      </c>
      <c r="C5" s="1">
        <v>0.27100000000000002</v>
      </c>
      <c r="D5" s="1">
        <v>0.27300000000000002</v>
      </c>
    </row>
    <row r="6" spans="1:4">
      <c r="A6" t="s">
        <v>3</v>
      </c>
      <c r="B6" s="1">
        <v>0.13400000000000001</v>
      </c>
      <c r="C6" s="1">
        <v>0.124</v>
      </c>
      <c r="D6" s="1">
        <v>0.127</v>
      </c>
    </row>
    <row r="7" spans="1:4">
      <c r="A7" t="s">
        <v>4</v>
      </c>
      <c r="B7" s="1">
        <v>7.9000000000000001E-2</v>
      </c>
      <c r="C7" s="1">
        <v>7.5999999999999998E-2</v>
      </c>
      <c r="D7" s="1">
        <v>7.2000000000000008E-2</v>
      </c>
    </row>
    <row r="8" spans="1:4">
      <c r="A8" t="s">
        <v>5</v>
      </c>
      <c r="B8" s="1">
        <v>0.371</v>
      </c>
      <c r="C8" s="1">
        <v>0.32899999999999996</v>
      </c>
      <c r="D8" s="1">
        <v>0.317</v>
      </c>
    </row>
    <row r="9" spans="1:4">
      <c r="A9" t="s">
        <v>6</v>
      </c>
      <c r="B9" s="1">
        <v>0.10099999999999999</v>
      </c>
      <c r="C9" s="1">
        <v>0.105</v>
      </c>
      <c r="D9" s="1">
        <v>0.125</v>
      </c>
    </row>
    <row r="10" spans="1:4">
      <c r="A10" t="s">
        <v>7</v>
      </c>
      <c r="B10" s="1">
        <v>0.192</v>
      </c>
      <c r="C10" s="1">
        <v>0.16399999999999998</v>
      </c>
      <c r="D10" s="1">
        <v>0.16200000000000001</v>
      </c>
    </row>
    <row r="11" spans="1:4">
      <c r="A11" t="s">
        <v>8</v>
      </c>
      <c r="B11" s="1">
        <v>0.17300000000000001</v>
      </c>
      <c r="C11" s="1">
        <v>0.154</v>
      </c>
      <c r="D11" s="1">
        <v>0.19500000000000001</v>
      </c>
    </row>
    <row r="12" spans="1:4">
      <c r="A12" t="s">
        <v>9</v>
      </c>
      <c r="B12" s="1">
        <v>0.221</v>
      </c>
      <c r="C12" s="1">
        <v>0.21600000000000003</v>
      </c>
      <c r="D12" s="1">
        <v>0.214</v>
      </c>
    </row>
    <row r="13" spans="1:4">
      <c r="A13" t="s">
        <v>10</v>
      </c>
      <c r="B13" s="1">
        <v>0.21100000000000002</v>
      </c>
      <c r="C13" s="1">
        <v>0.21600000000000003</v>
      </c>
      <c r="D13" s="1">
        <v>0.20499999999999999</v>
      </c>
    </row>
    <row r="14" spans="1:4">
      <c r="A14" t="s">
        <v>11</v>
      </c>
      <c r="B14" s="1">
        <v>0.24600000000000002</v>
      </c>
      <c r="C14" s="1">
        <v>0.22899999999999998</v>
      </c>
      <c r="D14" s="1">
        <v>0.215</v>
      </c>
    </row>
    <row r="15" spans="1:4">
      <c r="A15" t="s">
        <v>12</v>
      </c>
      <c r="B15" s="1">
        <v>0.311</v>
      </c>
      <c r="C15" s="1">
        <v>0.33</v>
      </c>
      <c r="D15" s="1">
        <v>0.317</v>
      </c>
    </row>
    <row r="16" spans="1:4">
      <c r="A16" t="s">
        <v>13</v>
      </c>
      <c r="B16" s="1">
        <f>+(B4-(B15*B24))/(1-B24)</f>
        <v>0.19274458454082755</v>
      </c>
      <c r="C16" s="1">
        <f t="shared" ref="C16:D16" si="0">+(C4-(C15*C24))/(1-C24)</f>
        <v>0.17513589653676309</v>
      </c>
      <c r="D16" s="1">
        <f t="shared" si="0"/>
        <v>0.18058713883046959</v>
      </c>
    </row>
    <row r="18" spans="1:4">
      <c r="A18" t="s">
        <v>14</v>
      </c>
      <c r="B18" s="2">
        <f>+B5/B6</f>
        <v>2.1343283582089554</v>
      </c>
      <c r="C18" s="2">
        <f>+C5/C6</f>
        <v>2.185483870967742</v>
      </c>
      <c r="D18" s="2">
        <f>+D5/D6</f>
        <v>2.1496062992125986</v>
      </c>
    </row>
    <row r="19" spans="1:4">
      <c r="A19" t="s">
        <v>15</v>
      </c>
      <c r="B19" s="2">
        <f>+B14/B4</f>
        <v>1.1826923076923077</v>
      </c>
      <c r="C19" s="2">
        <f>+C14/C4</f>
        <v>1.1743589743589742</v>
      </c>
      <c r="D19" s="2">
        <f>+D14/D4</f>
        <v>1.0858585858585859</v>
      </c>
    </row>
    <row r="20" spans="1:4">
      <c r="A20" t="s">
        <v>19</v>
      </c>
      <c r="B20" s="2">
        <f>+B15/B16</f>
        <v>1.6135343088413638</v>
      </c>
      <c r="C20" s="2">
        <f>+C15/C16</f>
        <v>1.8842510674602286</v>
      </c>
      <c r="D20" s="2">
        <f>+D15/D16</f>
        <v>1.7553852508710002</v>
      </c>
    </row>
    <row r="23" spans="1:4">
      <c r="A23" s="3"/>
      <c r="B23" s="4">
        <v>2016</v>
      </c>
      <c r="C23" s="4">
        <v>2017</v>
      </c>
      <c r="D23" s="66">
        <v>2018</v>
      </c>
    </row>
    <row r="24" spans="1:4">
      <c r="A24" s="67" t="s">
        <v>260</v>
      </c>
      <c r="B24" s="1">
        <f>+Populations!M12/Populations!E12</f>
        <v>0.12900394793707692</v>
      </c>
      <c r="C24" s="1">
        <f>+Populations!N12/Populations!F12</f>
        <v>0.12826796539039428</v>
      </c>
      <c r="D24" s="1">
        <f>+Populations!O12/Populations!G12</f>
        <v>0.1276482365390032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workbookViewId="0">
      <selection activeCell="A2" sqref="A2"/>
    </sheetView>
  </sheetViews>
  <sheetFormatPr defaultRowHeight="14.4"/>
  <cols>
    <col min="1" max="1" width="25.6640625" style="10" customWidth="1"/>
    <col min="2" max="8" width="8.88671875" style="10"/>
    <col min="9" max="9" width="20.6640625" style="10" customWidth="1"/>
    <col min="10" max="16" width="8.88671875" style="10"/>
    <col min="17" max="17" width="20.6640625" style="10" bestFit="1" customWidth="1"/>
    <col min="18" max="23" width="9.77734375" style="10" bestFit="1" customWidth="1"/>
    <col min="24" max="16384" width="8.88671875" style="10"/>
  </cols>
  <sheetData>
    <row r="1" spans="1:33" ht="18">
      <c r="A1" s="172" t="s">
        <v>613</v>
      </c>
    </row>
    <row r="2" spans="1:33">
      <c r="A2" s="94" t="s">
        <v>614</v>
      </c>
      <c r="Z2" s="26" t="s">
        <v>197</v>
      </c>
    </row>
    <row r="3" spans="1:33">
      <c r="A3" s="106" t="s">
        <v>167</v>
      </c>
      <c r="B3" s="12">
        <v>2013</v>
      </c>
      <c r="C3" s="12">
        <v>2014</v>
      </c>
      <c r="D3" s="14">
        <v>2015</v>
      </c>
      <c r="E3" s="14">
        <v>2016</v>
      </c>
      <c r="F3" s="14">
        <v>2017</v>
      </c>
      <c r="G3" s="14">
        <v>2018</v>
      </c>
      <c r="H3" s="14"/>
      <c r="I3" s="11" t="s">
        <v>167</v>
      </c>
      <c r="J3" s="22">
        <v>2013</v>
      </c>
      <c r="K3" s="22">
        <v>2014</v>
      </c>
      <c r="L3" s="22">
        <v>2015</v>
      </c>
      <c r="M3" s="22">
        <v>2016</v>
      </c>
      <c r="N3" s="22">
        <v>2017</v>
      </c>
      <c r="O3" s="22">
        <v>2018</v>
      </c>
      <c r="Q3" s="11" t="s">
        <v>167</v>
      </c>
      <c r="R3" s="22">
        <v>2013</v>
      </c>
      <c r="S3" s="22">
        <v>2014</v>
      </c>
      <c r="T3" s="22">
        <v>2015</v>
      </c>
      <c r="U3" s="22">
        <v>2016</v>
      </c>
      <c r="V3" s="22">
        <v>2017</v>
      </c>
      <c r="W3" s="22">
        <v>2018</v>
      </c>
      <c r="Z3" s="38"/>
      <c r="AA3" s="39">
        <v>2013</v>
      </c>
      <c r="AB3" s="39">
        <v>2014</v>
      </c>
      <c r="AC3" s="39">
        <v>2015</v>
      </c>
      <c r="AD3" s="39">
        <v>2016</v>
      </c>
      <c r="AE3" s="39">
        <v>2017</v>
      </c>
      <c r="AF3" s="39">
        <v>2018</v>
      </c>
      <c r="AG3" s="36"/>
    </row>
    <row r="4" spans="1:33">
      <c r="A4" s="10" t="s">
        <v>170</v>
      </c>
      <c r="B4" s="16">
        <f>SUM(B22:B26)</f>
        <v>311930</v>
      </c>
      <c r="C4" s="16">
        <f t="shared" ref="C4:G4" si="0">SUM(C22:C26)</f>
        <v>308810</v>
      </c>
      <c r="D4" s="16">
        <f t="shared" si="0"/>
        <v>305760</v>
      </c>
      <c r="E4" s="16">
        <f t="shared" si="0"/>
        <v>305010</v>
      </c>
      <c r="F4" s="16">
        <f t="shared" si="0"/>
        <v>305970</v>
      </c>
      <c r="G4" s="16">
        <f t="shared" si="0"/>
        <v>306510</v>
      </c>
      <c r="I4" s="10" t="s">
        <v>170</v>
      </c>
      <c r="J4" s="16">
        <f t="shared" ref="J4:N4" si="1">SUM(J22:J26)</f>
        <v>84040</v>
      </c>
      <c r="K4" s="16">
        <f t="shared" si="1"/>
        <v>83330</v>
      </c>
      <c r="L4" s="16">
        <f t="shared" si="1"/>
        <v>82460</v>
      </c>
      <c r="M4" s="16">
        <f t="shared" si="1"/>
        <v>82260</v>
      </c>
      <c r="N4" s="16">
        <f t="shared" si="1"/>
        <v>82520</v>
      </c>
      <c r="O4" s="16">
        <f t="shared" ref="O4" si="2">SUM(O22:O26)</f>
        <v>83030</v>
      </c>
      <c r="Q4" s="10" t="s">
        <v>170</v>
      </c>
      <c r="R4" s="16">
        <f t="shared" ref="R4:V4" si="3">SUM(R22:R26)</f>
        <v>227890</v>
      </c>
      <c r="S4" s="16">
        <f t="shared" si="3"/>
        <v>225480</v>
      </c>
      <c r="T4" s="16">
        <f t="shared" si="3"/>
        <v>223300</v>
      </c>
      <c r="U4" s="16">
        <f t="shared" si="3"/>
        <v>222750</v>
      </c>
      <c r="V4" s="16">
        <f t="shared" si="3"/>
        <v>223450</v>
      </c>
      <c r="W4" s="16">
        <f t="shared" ref="W4" si="4">SUM(W22:W26)</f>
        <v>223480</v>
      </c>
      <c r="Z4" s="37" t="s">
        <v>45</v>
      </c>
      <c r="AA4" s="41">
        <v>7080</v>
      </c>
      <c r="AB4" s="41">
        <v>6690</v>
      </c>
      <c r="AC4" s="41">
        <v>7180</v>
      </c>
      <c r="AD4" s="41">
        <v>7030</v>
      </c>
      <c r="AE4" s="41">
        <v>6720</v>
      </c>
      <c r="AF4" s="41">
        <v>6580</v>
      </c>
      <c r="AG4" s="13"/>
    </row>
    <row r="5" spans="1:33">
      <c r="A5" s="10" t="s">
        <v>171</v>
      </c>
      <c r="B5" s="16">
        <f>+B25+B26</f>
        <v>127760</v>
      </c>
      <c r="C5" s="16">
        <f t="shared" ref="C5:G5" si="5">+C25+C26</f>
        <v>127550</v>
      </c>
      <c r="D5" s="16">
        <f t="shared" si="5"/>
        <v>125940</v>
      </c>
      <c r="E5" s="16">
        <f t="shared" si="5"/>
        <v>125230</v>
      </c>
      <c r="F5" s="16">
        <f t="shared" si="5"/>
        <v>124090</v>
      </c>
      <c r="G5" s="16">
        <f t="shared" si="5"/>
        <v>123750</v>
      </c>
      <c r="I5" s="10" t="s">
        <v>171</v>
      </c>
      <c r="J5" s="16">
        <f t="shared" ref="J5:N5" si="6">+J25+J26</f>
        <v>34250</v>
      </c>
      <c r="K5" s="16">
        <f t="shared" si="6"/>
        <v>33910</v>
      </c>
      <c r="L5" s="16">
        <f t="shared" si="6"/>
        <v>33020</v>
      </c>
      <c r="M5" s="16">
        <f t="shared" si="6"/>
        <v>32750</v>
      </c>
      <c r="N5" s="16">
        <f t="shared" si="6"/>
        <v>32840</v>
      </c>
      <c r="O5" s="16">
        <f t="shared" ref="O5" si="7">+O25+O26</f>
        <v>32780</v>
      </c>
      <c r="Q5" s="10" t="s">
        <v>171</v>
      </c>
      <c r="R5" s="16">
        <f t="shared" ref="R5:V5" si="8">+R25+R26</f>
        <v>93510</v>
      </c>
      <c r="S5" s="16">
        <f t="shared" si="8"/>
        <v>93640</v>
      </c>
      <c r="T5" s="16">
        <f t="shared" si="8"/>
        <v>92920</v>
      </c>
      <c r="U5" s="16">
        <f t="shared" si="8"/>
        <v>92480</v>
      </c>
      <c r="V5" s="16">
        <f t="shared" si="8"/>
        <v>91250</v>
      </c>
      <c r="W5" s="16">
        <f t="shared" ref="W5" si="9">+W25+W26</f>
        <v>90970</v>
      </c>
      <c r="Z5" s="37" t="s">
        <v>46</v>
      </c>
      <c r="AA5" s="41">
        <v>6940</v>
      </c>
      <c r="AB5" s="41">
        <v>7030</v>
      </c>
      <c r="AC5" s="41">
        <v>6650</v>
      </c>
      <c r="AD5" s="41">
        <v>7150</v>
      </c>
      <c r="AE5" s="41">
        <v>7000</v>
      </c>
      <c r="AF5" s="41">
        <v>6680</v>
      </c>
      <c r="AG5" s="13"/>
    </row>
    <row r="6" spans="1:33">
      <c r="A6" s="10" t="s">
        <v>172</v>
      </c>
      <c r="B6" s="16">
        <f>SUM(B27:B39)</f>
        <v>783270</v>
      </c>
      <c r="C6" s="16">
        <f t="shared" ref="C6:G6" si="10">SUM(C27:C39)</f>
        <v>787630</v>
      </c>
      <c r="D6" s="16">
        <f t="shared" si="10"/>
        <v>795430</v>
      </c>
      <c r="E6" s="16">
        <f t="shared" si="10"/>
        <v>803950</v>
      </c>
      <c r="F6" s="16">
        <f t="shared" si="10"/>
        <v>814210</v>
      </c>
      <c r="G6" s="16">
        <f t="shared" si="10"/>
        <v>821590</v>
      </c>
      <c r="I6" s="10" t="s">
        <v>172</v>
      </c>
      <c r="J6" s="16">
        <f t="shared" ref="J6:N6" si="11">SUM(J27:J39)</f>
        <v>191480</v>
      </c>
      <c r="K6" s="16">
        <f t="shared" si="11"/>
        <v>193430</v>
      </c>
      <c r="L6" s="16">
        <f t="shared" si="11"/>
        <v>195830</v>
      </c>
      <c r="M6" s="16">
        <f t="shared" si="11"/>
        <v>197600</v>
      </c>
      <c r="N6" s="16">
        <f t="shared" si="11"/>
        <v>199330</v>
      </c>
      <c r="O6" s="16">
        <f t="shared" ref="O6" si="12">SUM(O27:O39)</f>
        <v>200330</v>
      </c>
      <c r="Q6" s="10" t="s">
        <v>172</v>
      </c>
      <c r="R6" s="16">
        <f t="shared" ref="R6:V6" si="13">SUM(R27:R39)</f>
        <v>591790</v>
      </c>
      <c r="S6" s="16">
        <f t="shared" si="13"/>
        <v>594200</v>
      </c>
      <c r="T6" s="16">
        <f t="shared" si="13"/>
        <v>599600</v>
      </c>
      <c r="U6" s="16">
        <f t="shared" si="13"/>
        <v>606350</v>
      </c>
      <c r="V6" s="16">
        <f t="shared" si="13"/>
        <v>614880</v>
      </c>
      <c r="W6" s="16">
        <f t="shared" ref="W6" si="14">SUM(W27:W39)</f>
        <v>621260</v>
      </c>
      <c r="Z6" s="37" t="s">
        <v>47</v>
      </c>
      <c r="AA6" s="41">
        <v>6800</v>
      </c>
      <c r="AB6" s="41">
        <v>6880</v>
      </c>
      <c r="AC6" s="41">
        <v>6990</v>
      </c>
      <c r="AD6" s="41">
        <v>6600</v>
      </c>
      <c r="AE6" s="41">
        <v>7100</v>
      </c>
      <c r="AF6" s="41">
        <v>6950</v>
      </c>
      <c r="AG6" s="13"/>
    </row>
    <row r="7" spans="1:33">
      <c r="A7" s="10" t="s">
        <v>246</v>
      </c>
      <c r="B7" s="16">
        <f>+B34+B35+B36+B37+B38</f>
        <v>305600</v>
      </c>
      <c r="C7" s="16">
        <f t="shared" ref="C7:G7" si="15">+C34+C35+C36+C37+C38</f>
        <v>302580</v>
      </c>
      <c r="D7" s="16">
        <f t="shared" si="15"/>
        <v>300220</v>
      </c>
      <c r="E7" s="16">
        <f t="shared" si="15"/>
        <v>300980</v>
      </c>
      <c r="F7" s="16">
        <f t="shared" si="15"/>
        <v>299780</v>
      </c>
      <c r="G7" s="16">
        <f t="shared" si="15"/>
        <v>300790</v>
      </c>
      <c r="I7" s="10" t="s">
        <v>246</v>
      </c>
      <c r="J7" s="16">
        <f>+J34+J35+J36+J37+J38</f>
        <v>72330</v>
      </c>
      <c r="K7" s="16">
        <f t="shared" ref="K7:N7" si="16">+K34+K35+K36+K37+K38</f>
        <v>71740</v>
      </c>
      <c r="L7" s="16">
        <f t="shared" si="16"/>
        <v>70940</v>
      </c>
      <c r="M7" s="16">
        <f t="shared" si="16"/>
        <v>70970</v>
      </c>
      <c r="N7" s="16">
        <f t="shared" si="16"/>
        <v>70290</v>
      </c>
      <c r="O7" s="16">
        <f t="shared" ref="O7" si="17">+O34+O35+O36+O37+O38</f>
        <v>70500</v>
      </c>
      <c r="Q7" s="10" t="s">
        <v>246</v>
      </c>
      <c r="R7" s="16">
        <f>+R34+R35+R36+R37+R38</f>
        <v>233270</v>
      </c>
      <c r="S7" s="16">
        <f t="shared" ref="S7:W7" si="18">+S34+S35+S36+S37+S38</f>
        <v>230840</v>
      </c>
      <c r="T7" s="16">
        <f t="shared" si="18"/>
        <v>229280</v>
      </c>
      <c r="U7" s="16">
        <f t="shared" si="18"/>
        <v>230010</v>
      </c>
      <c r="V7" s="16">
        <f t="shared" si="18"/>
        <v>229490</v>
      </c>
      <c r="W7" s="16">
        <f t="shared" si="18"/>
        <v>230290</v>
      </c>
      <c r="Z7" s="37"/>
      <c r="AA7" s="41"/>
      <c r="AB7" s="41"/>
      <c r="AC7" s="41"/>
      <c r="AD7" s="41"/>
      <c r="AE7" s="41"/>
      <c r="AF7" s="41"/>
      <c r="AG7" s="13"/>
    </row>
    <row r="8" spans="1:33">
      <c r="A8" s="10" t="s">
        <v>184</v>
      </c>
      <c r="B8" s="16">
        <f>SUM(B22:B38)</f>
        <v>1032330</v>
      </c>
      <c r="C8" s="16">
        <f t="shared" ref="C8:G8" si="19">SUM(C22:C38)</f>
        <v>1033670</v>
      </c>
      <c r="D8" s="16">
        <f t="shared" si="19"/>
        <v>1038040</v>
      </c>
      <c r="E8" s="16">
        <f t="shared" si="19"/>
        <v>1046710</v>
      </c>
      <c r="F8" s="16">
        <f t="shared" si="19"/>
        <v>1055630</v>
      </c>
      <c r="G8" s="16">
        <f t="shared" si="19"/>
        <v>1064490</v>
      </c>
      <c r="I8" s="10" t="s">
        <v>184</v>
      </c>
      <c r="J8" s="16">
        <f>SUM(J22:J38)</f>
        <v>261540</v>
      </c>
      <c r="K8" s="16">
        <f t="shared" ref="K8:N8" si="20">SUM(K22:K38)</f>
        <v>262750</v>
      </c>
      <c r="L8" s="16">
        <f t="shared" si="20"/>
        <v>264060</v>
      </c>
      <c r="M8" s="16">
        <f t="shared" si="20"/>
        <v>266010</v>
      </c>
      <c r="N8" s="16">
        <f t="shared" si="20"/>
        <v>267270</v>
      </c>
      <c r="O8" s="16">
        <f t="shared" ref="O8" si="21">SUM(O22:O38)</f>
        <v>269030</v>
      </c>
      <c r="Q8" s="10" t="s">
        <v>184</v>
      </c>
      <c r="R8" s="16">
        <f>SUM(R22:R38)</f>
        <v>770790</v>
      </c>
      <c r="S8" s="16">
        <f t="shared" ref="S8:V8" si="22">SUM(S22:S38)</f>
        <v>770920</v>
      </c>
      <c r="T8" s="16">
        <f t="shared" si="22"/>
        <v>773980</v>
      </c>
      <c r="U8" s="16">
        <f t="shared" si="22"/>
        <v>780700</v>
      </c>
      <c r="V8" s="16">
        <f t="shared" si="22"/>
        <v>788360</v>
      </c>
      <c r="W8" s="16">
        <f t="shared" ref="W8" si="23">SUM(W22:W38)</f>
        <v>795460</v>
      </c>
      <c r="Z8" s="37" t="s">
        <v>38</v>
      </c>
      <c r="AA8" s="41">
        <v>6610</v>
      </c>
      <c r="AB8" s="41">
        <v>6740</v>
      </c>
      <c r="AC8" s="41">
        <v>6830</v>
      </c>
      <c r="AD8" s="41">
        <v>6950</v>
      </c>
      <c r="AE8" s="41">
        <v>6560</v>
      </c>
      <c r="AF8" s="41">
        <v>7060</v>
      </c>
      <c r="AG8" s="13"/>
    </row>
    <row r="9" spans="1:33">
      <c r="A9" s="10" t="s">
        <v>185</v>
      </c>
      <c r="B9" s="16">
        <f>SUM(B22:B39)</f>
        <v>1095200</v>
      </c>
      <c r="C9" s="16">
        <f t="shared" ref="C9:G9" si="24">SUM(C22:C39)</f>
        <v>1096440</v>
      </c>
      <c r="D9" s="16">
        <f t="shared" si="24"/>
        <v>1101190</v>
      </c>
      <c r="E9" s="16">
        <f t="shared" si="24"/>
        <v>1108960</v>
      </c>
      <c r="F9" s="16">
        <f t="shared" si="24"/>
        <v>1120180</v>
      </c>
      <c r="G9" s="16">
        <f t="shared" si="24"/>
        <v>1128100</v>
      </c>
      <c r="I9" s="10" t="s">
        <v>185</v>
      </c>
      <c r="J9" s="16">
        <f>SUM(J22:J39)</f>
        <v>275520</v>
      </c>
      <c r="K9" s="16">
        <f t="shared" ref="K9:N9" si="25">SUM(K22:K39)</f>
        <v>276760</v>
      </c>
      <c r="L9" s="16">
        <f t="shared" si="25"/>
        <v>278290</v>
      </c>
      <c r="M9" s="16">
        <f t="shared" si="25"/>
        <v>279860</v>
      </c>
      <c r="N9" s="16">
        <f t="shared" si="25"/>
        <v>281850</v>
      </c>
      <c r="O9" s="16">
        <f t="shared" ref="O9" si="26">SUM(O22:O39)</f>
        <v>283360</v>
      </c>
      <c r="Q9" s="10" t="s">
        <v>185</v>
      </c>
      <c r="R9" s="16">
        <f>SUM(R22:R39)</f>
        <v>819680</v>
      </c>
      <c r="S9" s="16">
        <f t="shared" ref="S9:V9" si="27">SUM(S22:S39)</f>
        <v>819680</v>
      </c>
      <c r="T9" s="16">
        <f t="shared" si="27"/>
        <v>822900</v>
      </c>
      <c r="U9" s="16">
        <f t="shared" si="27"/>
        <v>829100</v>
      </c>
      <c r="V9" s="16">
        <f t="shared" si="27"/>
        <v>838330</v>
      </c>
      <c r="W9" s="16">
        <f t="shared" ref="W9" si="28">SUM(W22:W39)</f>
        <v>844740</v>
      </c>
      <c r="Z9" s="35" t="s">
        <v>39</v>
      </c>
      <c r="AA9" s="42">
        <v>6310</v>
      </c>
      <c r="AB9" s="42">
        <v>6540</v>
      </c>
      <c r="AC9" s="42">
        <v>6680</v>
      </c>
      <c r="AD9" s="42">
        <v>6790</v>
      </c>
      <c r="AE9" s="42">
        <v>6900</v>
      </c>
      <c r="AF9" s="42">
        <v>6510</v>
      </c>
      <c r="AG9" s="13"/>
    </row>
    <row r="10" spans="1:33">
      <c r="A10" s="10" t="s">
        <v>164</v>
      </c>
      <c r="B10" s="16">
        <f>SUM(B37:B41)</f>
        <v>312480</v>
      </c>
      <c r="C10" s="16">
        <f t="shared" ref="C10:G10" si="29">SUM(C37:C41)</f>
        <v>313580</v>
      </c>
      <c r="D10" s="16">
        <f t="shared" si="29"/>
        <v>316800</v>
      </c>
      <c r="E10" s="16">
        <f t="shared" si="29"/>
        <v>318380</v>
      </c>
      <c r="F10" s="16">
        <f t="shared" si="29"/>
        <v>316500</v>
      </c>
      <c r="G10" s="16">
        <f t="shared" si="29"/>
        <v>314150</v>
      </c>
      <c r="I10" s="10" t="s">
        <v>164</v>
      </c>
      <c r="J10" s="16">
        <f t="shared" ref="J10:N10" si="30">SUM(J37:J41)</f>
        <v>68880</v>
      </c>
      <c r="K10" s="16">
        <f t="shared" si="30"/>
        <v>69440</v>
      </c>
      <c r="L10" s="16">
        <f t="shared" si="30"/>
        <v>70550</v>
      </c>
      <c r="M10" s="16">
        <f t="shared" si="30"/>
        <v>70970</v>
      </c>
      <c r="N10" s="16">
        <f t="shared" si="30"/>
        <v>70530</v>
      </c>
      <c r="O10" s="16">
        <f t="shared" ref="O10" si="31">SUM(O37:O41)</f>
        <v>69700</v>
      </c>
      <c r="Q10" s="10" t="s">
        <v>164</v>
      </c>
      <c r="R10" s="16">
        <f t="shared" ref="R10:V10" si="32">SUM(R37:R41)</f>
        <v>243600</v>
      </c>
      <c r="S10" s="16">
        <f t="shared" si="32"/>
        <v>244140</v>
      </c>
      <c r="T10" s="16">
        <f t="shared" si="32"/>
        <v>246250</v>
      </c>
      <c r="U10" s="16">
        <f t="shared" si="32"/>
        <v>247410</v>
      </c>
      <c r="V10" s="16">
        <f t="shared" si="32"/>
        <v>245970</v>
      </c>
      <c r="W10" s="16">
        <f t="shared" ref="W10" si="33">SUM(W37:W41)</f>
        <v>244450</v>
      </c>
      <c r="Z10" s="37" t="s">
        <v>16</v>
      </c>
      <c r="AA10" s="41">
        <f>SUM(AA4:AA9)</f>
        <v>33740</v>
      </c>
      <c r="AB10" s="41">
        <f t="shared" ref="AB10" si="34">SUM(AB4:AB9)</f>
        <v>33880</v>
      </c>
      <c r="AC10" s="41">
        <f t="shared" ref="AC10" si="35">SUM(AC4:AC9)</f>
        <v>34330</v>
      </c>
      <c r="AD10" s="41">
        <f t="shared" ref="AD10" si="36">SUM(AD4:AD9)</f>
        <v>34520</v>
      </c>
      <c r="AE10" s="41">
        <f t="shared" ref="AE10" si="37">SUM(AE4:AE9)</f>
        <v>34280</v>
      </c>
      <c r="AF10" s="41">
        <f t="shared" ref="AF10" si="38">SUM(AF4:AF9)</f>
        <v>33780</v>
      </c>
      <c r="AG10" s="36"/>
    </row>
    <row r="11" spans="1:33">
      <c r="A11" s="10" t="s">
        <v>173</v>
      </c>
      <c r="B11" s="16">
        <f>SUM(B42:B46)</f>
        <v>314910</v>
      </c>
      <c r="C11" s="16">
        <f t="shared" ref="C11:G11" si="39">SUM(C42:C46)</f>
        <v>325660</v>
      </c>
      <c r="D11" s="16">
        <f t="shared" si="39"/>
        <v>338670</v>
      </c>
      <c r="E11" s="16">
        <f t="shared" si="39"/>
        <v>348810</v>
      </c>
      <c r="F11" s="16">
        <f t="shared" si="39"/>
        <v>355830</v>
      </c>
      <c r="G11" s="16">
        <f t="shared" si="39"/>
        <v>358270</v>
      </c>
      <c r="I11" s="10" t="s">
        <v>173</v>
      </c>
      <c r="J11" s="16">
        <f t="shared" ref="J11:N11" si="40">SUM(J42:J46)</f>
        <v>58880</v>
      </c>
      <c r="K11" s="16">
        <f t="shared" si="40"/>
        <v>60040</v>
      </c>
      <c r="L11" s="16">
        <f t="shared" si="40"/>
        <v>61520</v>
      </c>
      <c r="M11" s="16">
        <f t="shared" si="40"/>
        <v>63130</v>
      </c>
      <c r="N11" s="16">
        <f t="shared" si="40"/>
        <v>64680</v>
      </c>
      <c r="O11" s="16">
        <f t="shared" ref="O11" si="41">SUM(O42:O46)</f>
        <v>65990</v>
      </c>
      <c r="Q11" s="10" t="s">
        <v>173</v>
      </c>
      <c r="R11" s="16">
        <f t="shared" ref="R11:V11" si="42">SUM(R42:R46)</f>
        <v>256030</v>
      </c>
      <c r="S11" s="16">
        <f t="shared" si="42"/>
        <v>265620</v>
      </c>
      <c r="T11" s="16">
        <f t="shared" si="42"/>
        <v>277150</v>
      </c>
      <c r="U11" s="16">
        <f t="shared" si="42"/>
        <v>285680</v>
      </c>
      <c r="V11" s="16">
        <f t="shared" si="42"/>
        <v>291150</v>
      </c>
      <c r="W11" s="16">
        <f t="shared" ref="W11" si="43">SUM(W42:W46)</f>
        <v>292280</v>
      </c>
      <c r="Z11" s="40" t="s">
        <v>198</v>
      </c>
      <c r="AA11" s="36"/>
      <c r="AB11" s="36"/>
      <c r="AC11" s="36"/>
      <c r="AD11" s="36"/>
      <c r="AE11" s="36"/>
      <c r="AF11" s="36"/>
      <c r="AG11" s="36"/>
    </row>
    <row r="12" spans="1:33">
      <c r="A12" s="10" t="s">
        <v>259</v>
      </c>
      <c r="B12" s="16">
        <f>SUM(B37:B112)</f>
        <v>3533340</v>
      </c>
      <c r="C12" s="16">
        <f t="shared" ref="C12:G12" si="44">SUM(C37:C112)</f>
        <v>3598680</v>
      </c>
      <c r="D12" s="16">
        <f t="shared" si="44"/>
        <v>3681390</v>
      </c>
      <c r="E12" s="16">
        <f t="shared" si="44"/>
        <v>3771590</v>
      </c>
      <c r="F12" s="16">
        <f t="shared" si="44"/>
        <v>3860200</v>
      </c>
      <c r="G12" s="16">
        <f t="shared" si="44"/>
        <v>3940830</v>
      </c>
      <c r="I12" s="10" t="s">
        <v>259</v>
      </c>
      <c r="J12" s="16">
        <f>SUM(J37:J112)</f>
        <v>459320</v>
      </c>
      <c r="K12" s="16">
        <f t="shared" ref="K12:N12" si="45">SUM(K37:K112)</f>
        <v>467220</v>
      </c>
      <c r="L12" s="16">
        <f t="shared" si="45"/>
        <v>476820</v>
      </c>
      <c r="M12" s="16">
        <f t="shared" si="45"/>
        <v>486550</v>
      </c>
      <c r="N12" s="16">
        <f t="shared" si="45"/>
        <v>495140</v>
      </c>
      <c r="O12" s="16">
        <f t="shared" ref="O12" si="46">SUM(O37:O112)</f>
        <v>503040</v>
      </c>
      <c r="Q12" s="10" t="s">
        <v>259</v>
      </c>
      <c r="R12" s="16">
        <f>SUM(R37:R112)</f>
        <v>3074020</v>
      </c>
      <c r="S12" s="16">
        <f t="shared" ref="S12:W12" si="47">SUM(S37:S112)</f>
        <v>3131460</v>
      </c>
      <c r="T12" s="16">
        <f t="shared" si="47"/>
        <v>3204570</v>
      </c>
      <c r="U12" s="16">
        <f t="shared" si="47"/>
        <v>3285040</v>
      </c>
      <c r="V12" s="16">
        <f t="shared" si="47"/>
        <v>3365060</v>
      </c>
      <c r="W12" s="16">
        <f t="shared" si="47"/>
        <v>3437790</v>
      </c>
      <c r="Z12" s="40"/>
      <c r="AA12" s="36"/>
      <c r="AB12" s="36"/>
      <c r="AC12" s="36"/>
      <c r="AD12" s="36"/>
      <c r="AE12" s="36"/>
      <c r="AF12" s="36"/>
      <c r="AG12" s="36"/>
    </row>
    <row r="13" spans="1:33">
      <c r="A13" s="10" t="s">
        <v>605</v>
      </c>
      <c r="B13" s="16">
        <f>+B146</f>
        <v>3346900</v>
      </c>
      <c r="C13" s="16">
        <f t="shared" ref="C13:G13" si="48">+C146</f>
        <v>3413300</v>
      </c>
      <c r="D13" s="16">
        <f t="shared" si="48"/>
        <v>3494600</v>
      </c>
      <c r="E13" s="16">
        <f t="shared" si="48"/>
        <v>3584200</v>
      </c>
      <c r="F13" s="16">
        <f t="shared" si="48"/>
        <v>3673700</v>
      </c>
      <c r="G13" s="16">
        <f t="shared" si="48"/>
        <v>3757400</v>
      </c>
      <c r="I13" s="10" t="s">
        <v>605</v>
      </c>
      <c r="J13" s="16">
        <f>+J146</f>
        <v>416700</v>
      </c>
      <c r="K13" s="16">
        <f t="shared" ref="K13:N13" si="49">+K146</f>
        <v>424900</v>
      </c>
      <c r="L13" s="16">
        <f t="shared" si="49"/>
        <v>433900</v>
      </c>
      <c r="M13" s="16">
        <f t="shared" si="49"/>
        <v>443500</v>
      </c>
      <c r="N13" s="16">
        <f t="shared" si="49"/>
        <v>452400</v>
      </c>
      <c r="O13" s="16">
        <f t="shared" ref="O13" si="50">+O146</f>
        <v>461400</v>
      </c>
      <c r="Q13" s="10" t="s">
        <v>605</v>
      </c>
      <c r="R13" s="16">
        <f>+R146</f>
        <v>2930200</v>
      </c>
      <c r="S13" s="16">
        <f t="shared" ref="S13:W13" si="51">+S146</f>
        <v>2988400</v>
      </c>
      <c r="T13" s="16">
        <f t="shared" si="51"/>
        <v>3060700</v>
      </c>
      <c r="U13" s="16">
        <f t="shared" si="51"/>
        <v>3140700</v>
      </c>
      <c r="V13" s="16">
        <f t="shared" si="51"/>
        <v>3221300</v>
      </c>
      <c r="W13" s="16">
        <f t="shared" si="51"/>
        <v>3296000</v>
      </c>
      <c r="Z13" s="40"/>
      <c r="AA13" s="36"/>
      <c r="AB13" s="36"/>
      <c r="AC13" s="36"/>
      <c r="AD13" s="36"/>
      <c r="AE13" s="36"/>
      <c r="AF13" s="36"/>
      <c r="AG13" s="36"/>
    </row>
    <row r="14" spans="1:33">
      <c r="A14" s="10" t="s">
        <v>523</v>
      </c>
      <c r="B14" s="16">
        <f>SUM(B40:B86)</f>
        <v>2720900</v>
      </c>
      <c r="C14" s="16">
        <f t="shared" ref="C14:G14" si="52">SUM(C40:C86)</f>
        <v>2762940</v>
      </c>
      <c r="D14" s="16">
        <f t="shared" si="52"/>
        <v>2820210</v>
      </c>
      <c r="E14" s="16">
        <f t="shared" si="52"/>
        <v>2885850</v>
      </c>
      <c r="F14" s="16">
        <f t="shared" si="52"/>
        <v>2950640</v>
      </c>
      <c r="G14" s="16">
        <f t="shared" si="52"/>
        <v>3010500</v>
      </c>
      <c r="I14" s="10" t="s">
        <v>523</v>
      </c>
      <c r="J14" s="16">
        <f>SUM(J40:J86)</f>
        <v>380310</v>
      </c>
      <c r="K14" s="16">
        <f t="shared" ref="K14:N14" si="53">SUM(K40:K86)</f>
        <v>386320</v>
      </c>
      <c r="L14" s="16">
        <f t="shared" si="53"/>
        <v>393180</v>
      </c>
      <c r="M14" s="16">
        <f t="shared" si="53"/>
        <v>400570</v>
      </c>
      <c r="N14" s="16">
        <f t="shared" si="53"/>
        <v>407040</v>
      </c>
      <c r="O14" s="16">
        <f t="shared" ref="O14" si="54">SUM(O40:O86)</f>
        <v>413740</v>
      </c>
      <c r="Q14" s="10" t="s">
        <v>523</v>
      </c>
      <c r="R14" s="16">
        <f>SUM(R40:R86)</f>
        <v>2340590</v>
      </c>
      <c r="S14" s="16">
        <f t="shared" ref="S14:W14" si="55">SUM(S40:S86)</f>
        <v>2376620</v>
      </c>
      <c r="T14" s="16">
        <f t="shared" si="55"/>
        <v>2427030</v>
      </c>
      <c r="U14" s="16">
        <f t="shared" si="55"/>
        <v>2485280</v>
      </c>
      <c r="V14" s="16">
        <f t="shared" si="55"/>
        <v>2543600</v>
      </c>
      <c r="W14" s="16">
        <f t="shared" si="55"/>
        <v>2596760</v>
      </c>
      <c r="Z14" s="40"/>
      <c r="AA14" s="36"/>
      <c r="AB14" s="36"/>
      <c r="AC14" s="36"/>
      <c r="AD14" s="36"/>
      <c r="AE14" s="36"/>
      <c r="AF14" s="36"/>
      <c r="AG14" s="36"/>
    </row>
    <row r="15" spans="1:33">
      <c r="A15" s="10" t="s">
        <v>174</v>
      </c>
      <c r="B15" s="16">
        <f>SUM(B38:B86)</f>
        <v>2845770</v>
      </c>
      <c r="C15" s="16">
        <f t="shared" ref="C15:G15" si="56">SUM(C38:C86)</f>
        <v>2887900</v>
      </c>
      <c r="D15" s="16">
        <f t="shared" si="56"/>
        <v>2944570</v>
      </c>
      <c r="E15" s="16">
        <f t="shared" si="56"/>
        <v>3011650</v>
      </c>
      <c r="F15" s="16">
        <f t="shared" si="56"/>
        <v>3077870</v>
      </c>
      <c r="G15" s="16">
        <f t="shared" si="56"/>
        <v>3134280</v>
      </c>
      <c r="I15" s="10" t="s">
        <v>174</v>
      </c>
      <c r="J15" s="16">
        <f t="shared" ref="J15:N15" si="57">SUM(J38:J86)</f>
        <v>408420</v>
      </c>
      <c r="K15" s="16">
        <f t="shared" si="57"/>
        <v>414650</v>
      </c>
      <c r="L15" s="16">
        <f t="shared" si="57"/>
        <v>421340</v>
      </c>
      <c r="M15" s="16">
        <f t="shared" si="57"/>
        <v>429080</v>
      </c>
      <c r="N15" s="16">
        <f t="shared" si="57"/>
        <v>436040</v>
      </c>
      <c r="O15" s="16">
        <f t="shared" ref="O15" si="58">SUM(O38:O86)</f>
        <v>441710</v>
      </c>
      <c r="Q15" s="10" t="s">
        <v>174</v>
      </c>
      <c r="R15" s="16">
        <f t="shared" ref="R15:V15" si="59">SUM(R38:R86)</f>
        <v>2437350</v>
      </c>
      <c r="S15" s="16">
        <f t="shared" si="59"/>
        <v>2473250</v>
      </c>
      <c r="T15" s="16">
        <f t="shared" si="59"/>
        <v>2523230</v>
      </c>
      <c r="U15" s="16">
        <f t="shared" si="59"/>
        <v>2582570</v>
      </c>
      <c r="V15" s="16">
        <f t="shared" si="59"/>
        <v>2641830</v>
      </c>
      <c r="W15" s="16">
        <f t="shared" ref="W15" si="60">SUM(W38:W86)</f>
        <v>2692570</v>
      </c>
      <c r="Z15" s="38"/>
      <c r="AA15" s="39">
        <v>2013</v>
      </c>
      <c r="AB15" s="39">
        <v>2014</v>
      </c>
      <c r="AC15" s="39">
        <v>2015</v>
      </c>
      <c r="AD15" s="39">
        <v>2016</v>
      </c>
      <c r="AE15" s="39">
        <v>2017</v>
      </c>
      <c r="AF15" s="39">
        <v>2018</v>
      </c>
      <c r="AG15" s="36"/>
    </row>
    <row r="16" spans="1:33">
      <c r="A16" s="10" t="s">
        <v>175</v>
      </c>
      <c r="B16" s="16">
        <f>+B149</f>
        <v>626000</v>
      </c>
      <c r="C16" s="16">
        <f t="shared" ref="C16:G16" si="61">+C149</f>
        <v>650400</v>
      </c>
      <c r="D16" s="16">
        <f t="shared" si="61"/>
        <v>674300</v>
      </c>
      <c r="E16" s="16">
        <f t="shared" si="61"/>
        <v>698400</v>
      </c>
      <c r="F16" s="16">
        <f t="shared" si="61"/>
        <v>723100</v>
      </c>
      <c r="G16" s="16">
        <f t="shared" si="61"/>
        <v>746900</v>
      </c>
      <c r="I16" s="10" t="s">
        <v>175</v>
      </c>
      <c r="J16" s="16">
        <f t="shared" ref="J16:N16" si="62">+J149</f>
        <v>36500</v>
      </c>
      <c r="K16" s="16">
        <f t="shared" si="62"/>
        <v>38600</v>
      </c>
      <c r="L16" s="16">
        <f t="shared" si="62"/>
        <v>40700</v>
      </c>
      <c r="M16" s="16">
        <f t="shared" si="62"/>
        <v>43000</v>
      </c>
      <c r="N16" s="16">
        <f t="shared" si="62"/>
        <v>45400</v>
      </c>
      <c r="O16" s="16">
        <f t="shared" ref="O16" si="63">+O149</f>
        <v>47700</v>
      </c>
      <c r="Q16" s="10" t="s">
        <v>175</v>
      </c>
      <c r="R16" s="16">
        <f t="shared" ref="R16:V16" si="64">+R149</f>
        <v>589500</v>
      </c>
      <c r="S16" s="16">
        <f t="shared" si="64"/>
        <v>611800</v>
      </c>
      <c r="T16" s="16">
        <f t="shared" si="64"/>
        <v>633600</v>
      </c>
      <c r="U16" s="16">
        <f t="shared" si="64"/>
        <v>655400</v>
      </c>
      <c r="V16" s="16">
        <f t="shared" si="64"/>
        <v>677700</v>
      </c>
      <c r="W16" s="16">
        <f t="shared" ref="W16" si="65">+W149</f>
        <v>699200</v>
      </c>
      <c r="Z16" s="37" t="s">
        <v>45</v>
      </c>
      <c r="AA16" s="9">
        <v>30840</v>
      </c>
      <c r="AB16" s="9">
        <v>31350</v>
      </c>
      <c r="AC16" s="9">
        <v>31520</v>
      </c>
      <c r="AD16" s="9">
        <v>32320</v>
      </c>
      <c r="AE16" s="9">
        <v>32290</v>
      </c>
      <c r="AF16" s="9">
        <v>31610</v>
      </c>
      <c r="AG16" s="36"/>
    </row>
    <row r="17" spans="1:33">
      <c r="A17" s="10" t="s">
        <v>176</v>
      </c>
      <c r="B17" s="16">
        <f>SUM(B134)</f>
        <v>4442100</v>
      </c>
      <c r="C17" s="16">
        <f t="shared" ref="C17:G17" si="66">SUM(C134)</f>
        <v>4509700</v>
      </c>
      <c r="D17" s="16">
        <f t="shared" si="66"/>
        <v>4595700</v>
      </c>
      <c r="E17" s="16">
        <f t="shared" si="66"/>
        <v>4693200</v>
      </c>
      <c r="F17" s="16">
        <f t="shared" si="66"/>
        <v>4793900</v>
      </c>
      <c r="G17" s="16">
        <f t="shared" si="66"/>
        <v>4885500</v>
      </c>
      <c r="I17" s="10" t="s">
        <v>176</v>
      </c>
      <c r="J17" s="16">
        <f t="shared" ref="J17:N17" si="67">SUM(J134)</f>
        <v>692300</v>
      </c>
      <c r="K17" s="16">
        <f t="shared" si="67"/>
        <v>701700</v>
      </c>
      <c r="L17" s="16">
        <f t="shared" si="67"/>
        <v>712200</v>
      </c>
      <c r="M17" s="16">
        <f t="shared" si="67"/>
        <v>723400</v>
      </c>
      <c r="N17" s="16">
        <f t="shared" si="67"/>
        <v>734200</v>
      </c>
      <c r="O17" s="16">
        <f t="shared" ref="O17" si="68">SUM(O134)</f>
        <v>744800</v>
      </c>
      <c r="Q17" s="10" t="s">
        <v>176</v>
      </c>
      <c r="R17" s="16">
        <f t="shared" ref="R17:V17" si="69">SUM(R134)</f>
        <v>3749800</v>
      </c>
      <c r="S17" s="16">
        <f t="shared" si="69"/>
        <v>3808000</v>
      </c>
      <c r="T17" s="16">
        <f t="shared" si="69"/>
        <v>3883500</v>
      </c>
      <c r="U17" s="16">
        <f t="shared" si="69"/>
        <v>3969800</v>
      </c>
      <c r="V17" s="16">
        <f t="shared" si="69"/>
        <v>4059700</v>
      </c>
      <c r="W17" s="16">
        <f t="shared" ref="W17" si="70">SUM(W134)</f>
        <v>4140700</v>
      </c>
      <c r="Z17" s="37" t="s">
        <v>46</v>
      </c>
      <c r="AA17" s="9">
        <v>30770</v>
      </c>
      <c r="AB17" s="9">
        <v>30600</v>
      </c>
      <c r="AC17" s="9">
        <v>31160</v>
      </c>
      <c r="AD17" s="9">
        <v>31170</v>
      </c>
      <c r="AE17" s="9">
        <v>30630</v>
      </c>
      <c r="AF17" s="9">
        <v>31760</v>
      </c>
      <c r="AG17" s="36"/>
    </row>
    <row r="18" spans="1:33">
      <c r="Z18" s="37" t="s">
        <v>47</v>
      </c>
      <c r="AA18" s="9">
        <v>30440</v>
      </c>
      <c r="AB18" s="9">
        <v>30720</v>
      </c>
      <c r="AC18" s="9">
        <v>30750</v>
      </c>
      <c r="AD18" s="9">
        <v>30110</v>
      </c>
      <c r="AE18" s="9">
        <v>31340</v>
      </c>
      <c r="AF18" s="9">
        <v>31120</v>
      </c>
      <c r="AG18" s="36"/>
    </row>
    <row r="19" spans="1:33">
      <c r="A19" s="10" t="s">
        <v>49</v>
      </c>
      <c r="Z19" s="37" t="s">
        <v>38</v>
      </c>
      <c r="AA19" s="9">
        <v>30350</v>
      </c>
      <c r="AB19" s="9">
        <v>30280</v>
      </c>
      <c r="AC19" s="9">
        <v>29630</v>
      </c>
      <c r="AD19" s="9">
        <v>30850</v>
      </c>
      <c r="AE19" s="9">
        <v>30640</v>
      </c>
      <c r="AF19" s="9">
        <v>29560</v>
      </c>
      <c r="AG19" s="36"/>
    </row>
    <row r="20" spans="1:33" ht="14.4" customHeight="1">
      <c r="A20" s="27" t="s">
        <v>49</v>
      </c>
      <c r="I20" s="27" t="s">
        <v>168</v>
      </c>
      <c r="Q20" s="27" t="s">
        <v>169</v>
      </c>
      <c r="Z20" s="35" t="s">
        <v>39</v>
      </c>
      <c r="AA20" s="9">
        <v>29930</v>
      </c>
      <c r="AB20" s="9">
        <v>29180</v>
      </c>
      <c r="AC20" s="9">
        <v>30280</v>
      </c>
      <c r="AD20" s="9">
        <v>30080</v>
      </c>
      <c r="AE20" s="9">
        <v>29120</v>
      </c>
      <c r="AF20" s="9">
        <v>29040</v>
      </c>
      <c r="AG20" s="36"/>
    </row>
    <row r="21" spans="1:33">
      <c r="A21" s="11" t="s">
        <v>167</v>
      </c>
      <c r="B21" s="12">
        <v>2013</v>
      </c>
      <c r="C21" s="12">
        <v>2014</v>
      </c>
      <c r="D21" s="14">
        <v>2015</v>
      </c>
      <c r="E21" s="14">
        <v>2016</v>
      </c>
      <c r="F21" s="14">
        <v>2017</v>
      </c>
      <c r="G21" s="14">
        <v>2018</v>
      </c>
      <c r="H21" s="14"/>
      <c r="I21" s="11" t="s">
        <v>167</v>
      </c>
      <c r="J21" s="22">
        <v>2013</v>
      </c>
      <c r="K21" s="22">
        <v>2014</v>
      </c>
      <c r="L21" s="22">
        <v>2015</v>
      </c>
      <c r="M21" s="22">
        <v>2016</v>
      </c>
      <c r="N21" s="22">
        <v>2017</v>
      </c>
      <c r="O21" s="22">
        <v>2018</v>
      </c>
      <c r="Q21" s="11" t="s">
        <v>167</v>
      </c>
      <c r="R21" s="22">
        <v>2013</v>
      </c>
      <c r="S21" s="22">
        <v>2014</v>
      </c>
      <c r="T21" s="22">
        <v>2015</v>
      </c>
      <c r="U21" s="22">
        <v>2016</v>
      </c>
      <c r="V21" s="22">
        <v>2017</v>
      </c>
      <c r="W21" s="22">
        <v>2018</v>
      </c>
      <c r="Z21" s="37" t="s">
        <v>16</v>
      </c>
      <c r="AA21" s="41">
        <f>SUM(AA16:AA20)</f>
        <v>152330</v>
      </c>
      <c r="AB21" s="41">
        <f t="shared" ref="AB21" si="71">SUM(AB16:AB20)</f>
        <v>152130</v>
      </c>
      <c r="AC21" s="41">
        <f t="shared" ref="AC21" si="72">SUM(AC16:AC20)</f>
        <v>153340</v>
      </c>
      <c r="AD21" s="41">
        <f t="shared" ref="AD21" si="73">SUM(AD16:AD20)</f>
        <v>154530</v>
      </c>
      <c r="AE21" s="41">
        <f t="shared" ref="AE21" si="74">SUM(AE16:AE20)</f>
        <v>154020</v>
      </c>
      <c r="AF21" s="41">
        <f t="shared" ref="AF21" si="75">SUM(AF16:AF20)</f>
        <v>153090</v>
      </c>
      <c r="AG21" s="36"/>
    </row>
    <row r="22" spans="1:33" ht="14.4" customHeight="1">
      <c r="A22" s="5" t="s">
        <v>50</v>
      </c>
      <c r="B22" s="15">
        <v>60270</v>
      </c>
      <c r="C22" s="16">
        <v>58880</v>
      </c>
      <c r="D22" s="16">
        <v>59120</v>
      </c>
      <c r="E22" s="16">
        <v>59730</v>
      </c>
      <c r="F22" s="16">
        <v>60570</v>
      </c>
      <c r="G22" s="16">
        <v>60220</v>
      </c>
      <c r="H22" s="16"/>
      <c r="I22" s="5" t="s">
        <v>50</v>
      </c>
      <c r="J22" s="23">
        <v>16590</v>
      </c>
      <c r="K22" s="23">
        <v>16540</v>
      </c>
      <c r="L22" s="23">
        <v>16490</v>
      </c>
      <c r="M22" s="23">
        <v>16610</v>
      </c>
      <c r="N22" s="23">
        <v>16690</v>
      </c>
      <c r="O22" s="23">
        <v>17080</v>
      </c>
      <c r="Q22" s="5" t="s">
        <v>50</v>
      </c>
      <c r="R22" s="23">
        <f>+B22-J22</f>
        <v>43680</v>
      </c>
      <c r="S22" s="23">
        <f t="shared" ref="S22:W22" si="76">+C22-K22</f>
        <v>42340</v>
      </c>
      <c r="T22" s="23">
        <f t="shared" si="76"/>
        <v>42630</v>
      </c>
      <c r="U22" s="23">
        <f t="shared" si="76"/>
        <v>43120</v>
      </c>
      <c r="V22" s="23">
        <f t="shared" si="76"/>
        <v>43880</v>
      </c>
      <c r="W22" s="23">
        <f t="shared" si="76"/>
        <v>43140</v>
      </c>
      <c r="Z22" s="40" t="s">
        <v>199</v>
      </c>
      <c r="AA22" s="36"/>
      <c r="AB22" s="36"/>
      <c r="AC22" s="36"/>
      <c r="AD22" s="36"/>
      <c r="AE22" s="36"/>
      <c r="AF22" s="36"/>
      <c r="AG22" s="36"/>
    </row>
    <row r="23" spans="1:33">
      <c r="A23" s="5" t="s">
        <v>51</v>
      </c>
      <c r="B23" s="15">
        <v>61360</v>
      </c>
      <c r="C23" s="16">
        <v>60600</v>
      </c>
      <c r="D23" s="16">
        <v>59460</v>
      </c>
      <c r="E23" s="16">
        <v>59840</v>
      </c>
      <c r="F23" s="16">
        <v>60480</v>
      </c>
      <c r="G23" s="16">
        <v>61230</v>
      </c>
      <c r="H23" s="16"/>
      <c r="I23" s="5" t="s">
        <v>51</v>
      </c>
      <c r="J23" s="23">
        <v>16430</v>
      </c>
      <c r="K23" s="23">
        <v>16510</v>
      </c>
      <c r="L23" s="23">
        <v>16480</v>
      </c>
      <c r="M23" s="23">
        <v>16450</v>
      </c>
      <c r="N23" s="23">
        <v>16570</v>
      </c>
      <c r="O23" s="23">
        <v>16640</v>
      </c>
      <c r="Q23" s="5" t="s">
        <v>51</v>
      </c>
      <c r="R23" s="23">
        <f t="shared" ref="R23:R86" si="77">+B23-J23</f>
        <v>44930</v>
      </c>
      <c r="S23" s="23">
        <f t="shared" ref="S23:S86" si="78">+C23-K23</f>
        <v>44090</v>
      </c>
      <c r="T23" s="23">
        <f t="shared" ref="T23:T86" si="79">+D23-L23</f>
        <v>42980</v>
      </c>
      <c r="U23" s="23">
        <f t="shared" ref="U23:U86" si="80">+E23-M23</f>
        <v>43390</v>
      </c>
      <c r="V23" s="23">
        <f t="shared" ref="V23:V86" si="81">+F23-N23</f>
        <v>43910</v>
      </c>
      <c r="W23" s="23">
        <f t="shared" ref="W23:W86" si="82">+G23-O23</f>
        <v>44590</v>
      </c>
      <c r="Z23" s="38"/>
      <c r="AA23" s="39">
        <v>2013</v>
      </c>
      <c r="AB23" s="39">
        <v>2014</v>
      </c>
      <c r="AC23" s="39">
        <v>2015</v>
      </c>
      <c r="AD23" s="39">
        <v>2016</v>
      </c>
      <c r="AE23" s="39">
        <v>2017</v>
      </c>
      <c r="AF23" s="39">
        <v>2018</v>
      </c>
      <c r="AG23" s="36"/>
    </row>
    <row r="24" spans="1:33">
      <c r="A24" s="5" t="s">
        <v>52</v>
      </c>
      <c r="B24" s="15">
        <v>62540</v>
      </c>
      <c r="C24" s="16">
        <v>61780</v>
      </c>
      <c r="D24" s="16">
        <v>61240</v>
      </c>
      <c r="E24" s="16">
        <v>60210</v>
      </c>
      <c r="F24" s="16">
        <v>60830</v>
      </c>
      <c r="G24" s="16">
        <v>61310</v>
      </c>
      <c r="H24" s="16"/>
      <c r="I24" s="5" t="s">
        <v>52</v>
      </c>
      <c r="J24" s="23">
        <v>16770</v>
      </c>
      <c r="K24" s="23">
        <v>16370</v>
      </c>
      <c r="L24" s="23">
        <v>16470</v>
      </c>
      <c r="M24" s="23">
        <v>16450</v>
      </c>
      <c r="N24" s="23">
        <v>16420</v>
      </c>
      <c r="O24" s="23">
        <v>16530</v>
      </c>
      <c r="Q24" s="5" t="s">
        <v>52</v>
      </c>
      <c r="R24" s="23">
        <f t="shared" si="77"/>
        <v>45770</v>
      </c>
      <c r="S24" s="23">
        <f t="shared" si="78"/>
        <v>45410</v>
      </c>
      <c r="T24" s="23">
        <f t="shared" si="79"/>
        <v>44770</v>
      </c>
      <c r="U24" s="23">
        <f t="shared" si="80"/>
        <v>43760</v>
      </c>
      <c r="V24" s="23">
        <f t="shared" si="81"/>
        <v>44410</v>
      </c>
      <c r="W24" s="23">
        <f t="shared" si="82"/>
        <v>44780</v>
      </c>
      <c r="Z24" s="37" t="s">
        <v>45</v>
      </c>
      <c r="AA24" s="41">
        <f>+AA16-AA4</f>
        <v>23760</v>
      </c>
      <c r="AB24" s="41">
        <f t="shared" ref="AB24:AF24" si="83">+AB16-AB4</f>
        <v>24660</v>
      </c>
      <c r="AC24" s="41">
        <f t="shared" si="83"/>
        <v>24340</v>
      </c>
      <c r="AD24" s="41">
        <f t="shared" si="83"/>
        <v>25290</v>
      </c>
      <c r="AE24" s="41">
        <f t="shared" si="83"/>
        <v>25570</v>
      </c>
      <c r="AF24" s="41">
        <f t="shared" si="83"/>
        <v>25030</v>
      </c>
      <c r="AG24" s="36"/>
    </row>
    <row r="25" spans="1:33">
      <c r="A25" s="5" t="s">
        <v>53</v>
      </c>
      <c r="B25" s="15">
        <v>64280</v>
      </c>
      <c r="C25" s="16">
        <v>62950</v>
      </c>
      <c r="D25" s="16">
        <v>62360</v>
      </c>
      <c r="E25" s="16">
        <v>62120</v>
      </c>
      <c r="F25" s="16">
        <v>61160</v>
      </c>
      <c r="G25" s="16">
        <v>61740</v>
      </c>
      <c r="H25" s="16"/>
      <c r="I25" s="5" t="s">
        <v>53</v>
      </c>
      <c r="J25" s="23">
        <v>17250</v>
      </c>
      <c r="K25" s="23">
        <v>16720</v>
      </c>
      <c r="L25" s="23">
        <v>16340</v>
      </c>
      <c r="M25" s="23">
        <v>16440</v>
      </c>
      <c r="N25" s="23">
        <v>16430</v>
      </c>
      <c r="O25" s="23">
        <v>16390</v>
      </c>
      <c r="Q25" s="5" t="s">
        <v>53</v>
      </c>
      <c r="R25" s="23">
        <f t="shared" si="77"/>
        <v>47030</v>
      </c>
      <c r="S25" s="23">
        <f t="shared" si="78"/>
        <v>46230</v>
      </c>
      <c r="T25" s="23">
        <f t="shared" si="79"/>
        <v>46020</v>
      </c>
      <c r="U25" s="23">
        <f t="shared" si="80"/>
        <v>45680</v>
      </c>
      <c r="V25" s="23">
        <f t="shared" si="81"/>
        <v>44730</v>
      </c>
      <c r="W25" s="23">
        <f t="shared" si="82"/>
        <v>45350</v>
      </c>
      <c r="Z25" s="37" t="s">
        <v>46</v>
      </c>
      <c r="AA25" s="41">
        <f t="shared" ref="AA25:AF25" si="84">+AA17-AA5</f>
        <v>23830</v>
      </c>
      <c r="AB25" s="41">
        <f t="shared" si="84"/>
        <v>23570</v>
      </c>
      <c r="AC25" s="41">
        <f t="shared" si="84"/>
        <v>24510</v>
      </c>
      <c r="AD25" s="41">
        <f t="shared" si="84"/>
        <v>24020</v>
      </c>
      <c r="AE25" s="41">
        <f t="shared" si="84"/>
        <v>23630</v>
      </c>
      <c r="AF25" s="41">
        <f t="shared" si="84"/>
        <v>25080</v>
      </c>
      <c r="AG25" s="36"/>
    </row>
    <row r="26" spans="1:33">
      <c r="A26" s="5" t="s">
        <v>54</v>
      </c>
      <c r="B26" s="15">
        <v>63480</v>
      </c>
      <c r="C26" s="16">
        <v>64600</v>
      </c>
      <c r="D26" s="16">
        <v>63580</v>
      </c>
      <c r="E26" s="16">
        <v>63110</v>
      </c>
      <c r="F26" s="16">
        <v>62930</v>
      </c>
      <c r="G26" s="16">
        <v>62010</v>
      </c>
      <c r="H26" s="16"/>
      <c r="I26" s="5" t="s">
        <v>54</v>
      </c>
      <c r="J26" s="23">
        <v>17000</v>
      </c>
      <c r="K26" s="23">
        <v>17190</v>
      </c>
      <c r="L26" s="23">
        <v>16680</v>
      </c>
      <c r="M26" s="23">
        <v>16310</v>
      </c>
      <c r="N26" s="23">
        <v>16410</v>
      </c>
      <c r="O26" s="23">
        <v>16390</v>
      </c>
      <c r="Q26" s="5" t="s">
        <v>54</v>
      </c>
      <c r="R26" s="23">
        <f t="shared" si="77"/>
        <v>46480</v>
      </c>
      <c r="S26" s="23">
        <f t="shared" si="78"/>
        <v>47410</v>
      </c>
      <c r="T26" s="23">
        <f t="shared" si="79"/>
        <v>46900</v>
      </c>
      <c r="U26" s="23">
        <f t="shared" si="80"/>
        <v>46800</v>
      </c>
      <c r="V26" s="23">
        <f t="shared" si="81"/>
        <v>46520</v>
      </c>
      <c r="W26" s="23">
        <f t="shared" si="82"/>
        <v>45620</v>
      </c>
      <c r="Z26" s="37" t="s">
        <v>47</v>
      </c>
      <c r="AA26" s="41">
        <f t="shared" ref="AA26:AF26" si="85">+AA18-AA6</f>
        <v>23640</v>
      </c>
      <c r="AB26" s="41">
        <f t="shared" si="85"/>
        <v>23840</v>
      </c>
      <c r="AC26" s="41">
        <f t="shared" si="85"/>
        <v>23760</v>
      </c>
      <c r="AD26" s="41">
        <f t="shared" si="85"/>
        <v>23510</v>
      </c>
      <c r="AE26" s="41">
        <f t="shared" si="85"/>
        <v>24240</v>
      </c>
      <c r="AF26" s="41">
        <f t="shared" si="85"/>
        <v>24170</v>
      </c>
      <c r="AG26" s="36"/>
    </row>
    <row r="27" spans="1:33">
      <c r="A27" s="5" t="s">
        <v>55</v>
      </c>
      <c r="B27" s="15">
        <v>63820</v>
      </c>
      <c r="C27" s="16">
        <v>63810</v>
      </c>
      <c r="D27" s="16">
        <v>65130</v>
      </c>
      <c r="E27" s="16">
        <v>64310</v>
      </c>
      <c r="F27" s="16">
        <v>63960</v>
      </c>
      <c r="G27" s="16">
        <v>63710</v>
      </c>
      <c r="H27" s="16"/>
      <c r="I27" s="5" t="s">
        <v>55</v>
      </c>
      <c r="J27" s="23">
        <v>16830</v>
      </c>
      <c r="K27" s="23">
        <v>16950</v>
      </c>
      <c r="L27" s="23">
        <v>17160</v>
      </c>
      <c r="M27" s="23">
        <v>16660</v>
      </c>
      <c r="N27" s="23">
        <v>16280</v>
      </c>
      <c r="O27" s="23">
        <v>16380</v>
      </c>
      <c r="Q27" s="5" t="s">
        <v>55</v>
      </c>
      <c r="R27" s="23">
        <f t="shared" si="77"/>
        <v>46990</v>
      </c>
      <c r="S27" s="23">
        <f t="shared" si="78"/>
        <v>46860</v>
      </c>
      <c r="T27" s="23">
        <f t="shared" si="79"/>
        <v>47970</v>
      </c>
      <c r="U27" s="23">
        <f t="shared" si="80"/>
        <v>47650</v>
      </c>
      <c r="V27" s="23">
        <f t="shared" si="81"/>
        <v>47680</v>
      </c>
      <c r="W27" s="23">
        <f t="shared" si="82"/>
        <v>47330</v>
      </c>
      <c r="Z27" s="37" t="s">
        <v>38</v>
      </c>
      <c r="AA27" s="41">
        <f t="shared" ref="AA27:AF27" si="86">+AA19-AA8</f>
        <v>23740</v>
      </c>
      <c r="AB27" s="41">
        <f t="shared" si="86"/>
        <v>23540</v>
      </c>
      <c r="AC27" s="41">
        <f t="shared" si="86"/>
        <v>22800</v>
      </c>
      <c r="AD27" s="41">
        <f t="shared" si="86"/>
        <v>23900</v>
      </c>
      <c r="AE27" s="41">
        <f t="shared" si="86"/>
        <v>24080</v>
      </c>
      <c r="AF27" s="41">
        <f t="shared" si="86"/>
        <v>22500</v>
      </c>
      <c r="AG27" s="36"/>
    </row>
    <row r="28" spans="1:33">
      <c r="A28" s="5" t="s">
        <v>56</v>
      </c>
      <c r="B28" s="15">
        <v>61570</v>
      </c>
      <c r="C28" s="16">
        <v>64100</v>
      </c>
      <c r="D28" s="16">
        <v>64230</v>
      </c>
      <c r="E28" s="16">
        <v>65670</v>
      </c>
      <c r="F28" s="16">
        <v>65020</v>
      </c>
      <c r="G28" s="16">
        <v>64760</v>
      </c>
      <c r="H28" s="16"/>
      <c r="I28" s="5" t="s">
        <v>56</v>
      </c>
      <c r="J28" s="23">
        <v>16120</v>
      </c>
      <c r="K28" s="23">
        <v>16770</v>
      </c>
      <c r="L28" s="23">
        <v>16910</v>
      </c>
      <c r="M28" s="23">
        <v>17130</v>
      </c>
      <c r="N28" s="23">
        <v>16630</v>
      </c>
      <c r="O28" s="23">
        <v>16240</v>
      </c>
      <c r="Q28" s="5" t="s">
        <v>56</v>
      </c>
      <c r="R28" s="23">
        <f t="shared" si="77"/>
        <v>45450</v>
      </c>
      <c r="S28" s="23">
        <f t="shared" si="78"/>
        <v>47330</v>
      </c>
      <c r="T28" s="23">
        <f t="shared" si="79"/>
        <v>47320</v>
      </c>
      <c r="U28" s="23">
        <f t="shared" si="80"/>
        <v>48540</v>
      </c>
      <c r="V28" s="23">
        <f t="shared" si="81"/>
        <v>48390</v>
      </c>
      <c r="W28" s="23">
        <f t="shared" si="82"/>
        <v>48520</v>
      </c>
      <c r="Z28" s="35" t="s">
        <v>39</v>
      </c>
      <c r="AA28" s="42">
        <f t="shared" ref="AA28:AF28" si="87">+AA20-AA9</f>
        <v>23620</v>
      </c>
      <c r="AB28" s="42">
        <f t="shared" si="87"/>
        <v>22640</v>
      </c>
      <c r="AC28" s="42">
        <f t="shared" si="87"/>
        <v>23600</v>
      </c>
      <c r="AD28" s="42">
        <f t="shared" si="87"/>
        <v>23290</v>
      </c>
      <c r="AE28" s="42">
        <f t="shared" si="87"/>
        <v>22220</v>
      </c>
      <c r="AF28" s="42">
        <f t="shared" si="87"/>
        <v>22530</v>
      </c>
      <c r="AG28" s="36"/>
    </row>
    <row r="29" spans="1:33">
      <c r="A29" s="5" t="s">
        <v>57</v>
      </c>
      <c r="B29" s="15">
        <v>58750</v>
      </c>
      <c r="C29" s="16">
        <v>61730</v>
      </c>
      <c r="D29" s="16">
        <v>64440</v>
      </c>
      <c r="E29" s="16">
        <v>64780</v>
      </c>
      <c r="F29" s="16">
        <v>66360</v>
      </c>
      <c r="G29" s="16">
        <v>65700</v>
      </c>
      <c r="H29" s="16"/>
      <c r="I29" s="5" t="s">
        <v>57</v>
      </c>
      <c r="J29" s="23">
        <v>15240</v>
      </c>
      <c r="K29" s="23">
        <v>16060</v>
      </c>
      <c r="L29" s="23">
        <v>16730</v>
      </c>
      <c r="M29" s="23">
        <v>16880</v>
      </c>
      <c r="N29" s="23">
        <v>17100</v>
      </c>
      <c r="O29" s="23">
        <v>16590</v>
      </c>
      <c r="Q29" s="5" t="s">
        <v>57</v>
      </c>
      <c r="R29" s="23">
        <f t="shared" si="77"/>
        <v>43510</v>
      </c>
      <c r="S29" s="23">
        <f t="shared" si="78"/>
        <v>45670</v>
      </c>
      <c r="T29" s="23">
        <f t="shared" si="79"/>
        <v>47710</v>
      </c>
      <c r="U29" s="23">
        <f t="shared" si="80"/>
        <v>47900</v>
      </c>
      <c r="V29" s="23">
        <f t="shared" si="81"/>
        <v>49260</v>
      </c>
      <c r="W29" s="23">
        <f t="shared" si="82"/>
        <v>49110</v>
      </c>
      <c r="Z29" s="37" t="s">
        <v>16</v>
      </c>
      <c r="AA29" s="41">
        <f>SUM(AA24:AA28)</f>
        <v>118590</v>
      </c>
      <c r="AB29" s="41">
        <f t="shared" ref="AB29:AF29" si="88">SUM(AB24:AB28)</f>
        <v>118250</v>
      </c>
      <c r="AC29" s="41">
        <f t="shared" si="88"/>
        <v>119010</v>
      </c>
      <c r="AD29" s="41">
        <f t="shared" si="88"/>
        <v>120010</v>
      </c>
      <c r="AE29" s="41">
        <f t="shared" si="88"/>
        <v>119740</v>
      </c>
      <c r="AF29" s="41">
        <f t="shared" si="88"/>
        <v>119310</v>
      </c>
      <c r="AG29" s="36"/>
    </row>
    <row r="30" spans="1:33">
      <c r="A30" s="5" t="s">
        <v>58</v>
      </c>
      <c r="B30" s="15">
        <v>57690</v>
      </c>
      <c r="C30" s="16">
        <v>58970</v>
      </c>
      <c r="D30" s="16">
        <v>62050</v>
      </c>
      <c r="E30" s="16">
        <v>64930</v>
      </c>
      <c r="F30" s="16">
        <v>65470</v>
      </c>
      <c r="G30" s="16">
        <v>66980</v>
      </c>
      <c r="H30" s="16"/>
      <c r="I30" s="5" t="s">
        <v>58</v>
      </c>
      <c r="J30" s="23">
        <v>14520</v>
      </c>
      <c r="K30" s="23">
        <v>15180</v>
      </c>
      <c r="L30" s="23">
        <v>16020</v>
      </c>
      <c r="M30" s="23">
        <v>16700</v>
      </c>
      <c r="N30" s="23">
        <v>16840</v>
      </c>
      <c r="O30" s="23">
        <v>17050</v>
      </c>
      <c r="Q30" s="5" t="s">
        <v>58</v>
      </c>
      <c r="R30" s="23">
        <f t="shared" si="77"/>
        <v>43170</v>
      </c>
      <c r="S30" s="23">
        <f t="shared" si="78"/>
        <v>43790</v>
      </c>
      <c r="T30" s="23">
        <f t="shared" si="79"/>
        <v>46030</v>
      </c>
      <c r="U30" s="23">
        <f t="shared" si="80"/>
        <v>48230</v>
      </c>
      <c r="V30" s="23">
        <f t="shared" si="81"/>
        <v>48630</v>
      </c>
      <c r="W30" s="23">
        <f t="shared" si="82"/>
        <v>49930</v>
      </c>
    </row>
    <row r="31" spans="1:33">
      <c r="A31" s="5" t="s">
        <v>59</v>
      </c>
      <c r="B31" s="15">
        <v>58240</v>
      </c>
      <c r="C31" s="16">
        <v>57860</v>
      </c>
      <c r="D31" s="16">
        <v>59280</v>
      </c>
      <c r="E31" s="16">
        <v>62580</v>
      </c>
      <c r="F31" s="16">
        <v>65530</v>
      </c>
      <c r="G31" s="16">
        <v>66100</v>
      </c>
      <c r="H31" s="16"/>
      <c r="I31" s="5" t="s">
        <v>59</v>
      </c>
      <c r="J31" s="23">
        <v>14450</v>
      </c>
      <c r="K31" s="23">
        <v>14450</v>
      </c>
      <c r="L31" s="23">
        <v>15130</v>
      </c>
      <c r="M31" s="23">
        <v>15980</v>
      </c>
      <c r="N31" s="23">
        <v>16650</v>
      </c>
      <c r="O31" s="23">
        <v>16780</v>
      </c>
      <c r="Q31" s="5" t="s">
        <v>59</v>
      </c>
      <c r="R31" s="23">
        <f t="shared" si="77"/>
        <v>43790</v>
      </c>
      <c r="S31" s="23">
        <f t="shared" si="78"/>
        <v>43410</v>
      </c>
      <c r="T31" s="23">
        <f t="shared" si="79"/>
        <v>44150</v>
      </c>
      <c r="U31" s="23">
        <f t="shared" si="80"/>
        <v>46600</v>
      </c>
      <c r="V31" s="23">
        <f t="shared" si="81"/>
        <v>48880</v>
      </c>
      <c r="W31" s="23">
        <f t="shared" si="82"/>
        <v>49320</v>
      </c>
    </row>
    <row r="32" spans="1:33">
      <c r="A32" s="5" t="s">
        <v>60</v>
      </c>
      <c r="B32" s="15">
        <v>57220</v>
      </c>
      <c r="C32" s="16">
        <v>58400</v>
      </c>
      <c r="D32" s="16">
        <v>58240</v>
      </c>
      <c r="E32" s="16">
        <v>59760</v>
      </c>
      <c r="F32" s="16">
        <v>63200</v>
      </c>
      <c r="G32" s="16">
        <v>66140</v>
      </c>
      <c r="H32" s="16"/>
      <c r="I32" s="5" t="s">
        <v>60</v>
      </c>
      <c r="J32" s="23">
        <v>13980</v>
      </c>
      <c r="K32" s="23">
        <v>14370</v>
      </c>
      <c r="L32" s="23">
        <v>14400</v>
      </c>
      <c r="M32" s="23">
        <v>15090</v>
      </c>
      <c r="N32" s="23">
        <v>15930</v>
      </c>
      <c r="O32" s="23">
        <v>16600</v>
      </c>
      <c r="Q32" s="5" t="s">
        <v>60</v>
      </c>
      <c r="R32" s="23">
        <f t="shared" si="77"/>
        <v>43240</v>
      </c>
      <c r="S32" s="23">
        <f t="shared" si="78"/>
        <v>44030</v>
      </c>
      <c r="T32" s="23">
        <f t="shared" si="79"/>
        <v>43840</v>
      </c>
      <c r="U32" s="23">
        <f t="shared" si="80"/>
        <v>44670</v>
      </c>
      <c r="V32" s="23">
        <f t="shared" si="81"/>
        <v>47270</v>
      </c>
      <c r="W32" s="23">
        <f t="shared" si="82"/>
        <v>49540</v>
      </c>
    </row>
    <row r="33" spans="1:23">
      <c r="A33" s="5" t="s">
        <v>61</v>
      </c>
      <c r="B33" s="15">
        <v>57510</v>
      </c>
      <c r="C33" s="16">
        <v>57410</v>
      </c>
      <c r="D33" s="16">
        <v>58690</v>
      </c>
      <c r="E33" s="16">
        <v>58690</v>
      </c>
      <c r="F33" s="16">
        <v>60340</v>
      </c>
      <c r="G33" s="16">
        <v>63800</v>
      </c>
      <c r="H33" s="16"/>
      <c r="I33" s="5" t="s">
        <v>61</v>
      </c>
      <c r="J33" s="23">
        <v>14030</v>
      </c>
      <c r="K33" s="23">
        <v>13900</v>
      </c>
      <c r="L33" s="23">
        <v>14310</v>
      </c>
      <c r="M33" s="23">
        <v>14340</v>
      </c>
      <c r="N33" s="23">
        <v>15030</v>
      </c>
      <c r="O33" s="23">
        <v>15860</v>
      </c>
      <c r="Q33" s="5" t="s">
        <v>61</v>
      </c>
      <c r="R33" s="23">
        <f t="shared" si="77"/>
        <v>43480</v>
      </c>
      <c r="S33" s="23">
        <f t="shared" si="78"/>
        <v>43510</v>
      </c>
      <c r="T33" s="23">
        <f t="shared" si="79"/>
        <v>44380</v>
      </c>
      <c r="U33" s="23">
        <f t="shared" si="80"/>
        <v>44350</v>
      </c>
      <c r="V33" s="23">
        <f t="shared" si="81"/>
        <v>45310</v>
      </c>
      <c r="W33" s="23">
        <f t="shared" si="82"/>
        <v>47940</v>
      </c>
    </row>
    <row r="34" spans="1:23">
      <c r="A34" s="5" t="s">
        <v>62</v>
      </c>
      <c r="B34" s="15">
        <v>60350</v>
      </c>
      <c r="C34" s="16">
        <v>57640</v>
      </c>
      <c r="D34" s="16">
        <v>57750</v>
      </c>
      <c r="E34" s="16">
        <v>59170</v>
      </c>
      <c r="F34" s="16">
        <v>59290</v>
      </c>
      <c r="G34" s="16">
        <v>60940</v>
      </c>
      <c r="H34" s="16"/>
      <c r="I34" s="5" t="s">
        <v>62</v>
      </c>
      <c r="J34" s="23">
        <v>14740</v>
      </c>
      <c r="K34" s="23">
        <v>13940</v>
      </c>
      <c r="L34" s="23">
        <v>13830</v>
      </c>
      <c r="M34" s="23">
        <v>14250</v>
      </c>
      <c r="N34" s="23">
        <v>14280</v>
      </c>
      <c r="O34" s="23">
        <v>14950</v>
      </c>
      <c r="Q34" s="5" t="s">
        <v>62</v>
      </c>
      <c r="R34" s="23">
        <f t="shared" si="77"/>
        <v>45610</v>
      </c>
      <c r="S34" s="23">
        <f t="shared" si="78"/>
        <v>43700</v>
      </c>
      <c r="T34" s="23">
        <f t="shared" si="79"/>
        <v>43920</v>
      </c>
      <c r="U34" s="23">
        <f t="shared" si="80"/>
        <v>44920</v>
      </c>
      <c r="V34" s="23">
        <f t="shared" si="81"/>
        <v>45010</v>
      </c>
      <c r="W34" s="23">
        <f t="shared" si="82"/>
        <v>45990</v>
      </c>
    </row>
    <row r="35" spans="1:23">
      <c r="A35" s="5" t="s">
        <v>43</v>
      </c>
      <c r="B35" s="15">
        <v>61710</v>
      </c>
      <c r="C35" s="16">
        <v>60500</v>
      </c>
      <c r="D35" s="16">
        <v>57960</v>
      </c>
      <c r="E35" s="16">
        <v>58230</v>
      </c>
      <c r="F35" s="16">
        <v>59660</v>
      </c>
      <c r="G35" s="16">
        <v>59860</v>
      </c>
      <c r="H35" s="16"/>
      <c r="I35" s="5" t="s">
        <v>43</v>
      </c>
      <c r="J35" s="23">
        <v>14920</v>
      </c>
      <c r="K35" s="23">
        <v>14650</v>
      </c>
      <c r="L35" s="23">
        <v>13870</v>
      </c>
      <c r="M35" s="23">
        <v>13770</v>
      </c>
      <c r="N35" s="23">
        <v>14180</v>
      </c>
      <c r="O35" s="23">
        <v>14200</v>
      </c>
      <c r="Q35" s="5" t="s">
        <v>43</v>
      </c>
      <c r="R35" s="23">
        <f t="shared" si="77"/>
        <v>46790</v>
      </c>
      <c r="S35" s="23">
        <f t="shared" si="78"/>
        <v>45850</v>
      </c>
      <c r="T35" s="23">
        <f t="shared" si="79"/>
        <v>44090</v>
      </c>
      <c r="U35" s="23">
        <f t="shared" si="80"/>
        <v>44460</v>
      </c>
      <c r="V35" s="23">
        <f t="shared" si="81"/>
        <v>45480</v>
      </c>
      <c r="W35" s="23">
        <f t="shared" si="82"/>
        <v>45660</v>
      </c>
    </row>
    <row r="36" spans="1:23">
      <c r="A36" s="5" t="s">
        <v>44</v>
      </c>
      <c r="B36" s="15">
        <v>59980</v>
      </c>
      <c r="C36" s="16">
        <v>61880</v>
      </c>
      <c r="D36" s="16">
        <v>60830</v>
      </c>
      <c r="E36" s="16">
        <v>58470</v>
      </c>
      <c r="F36" s="16">
        <v>58870</v>
      </c>
      <c r="G36" s="16">
        <v>60200</v>
      </c>
      <c r="H36" s="16"/>
      <c r="I36" s="5" t="s">
        <v>44</v>
      </c>
      <c r="J36" s="23">
        <v>14110</v>
      </c>
      <c r="K36" s="23">
        <v>14820</v>
      </c>
      <c r="L36" s="23">
        <v>14570</v>
      </c>
      <c r="M36" s="23">
        <v>13800</v>
      </c>
      <c r="N36" s="23">
        <v>13690</v>
      </c>
      <c r="O36" s="23">
        <v>14100</v>
      </c>
      <c r="Q36" s="5" t="s">
        <v>44</v>
      </c>
      <c r="R36" s="23">
        <f t="shared" si="77"/>
        <v>45870</v>
      </c>
      <c r="S36" s="23">
        <f t="shared" si="78"/>
        <v>47060</v>
      </c>
      <c r="T36" s="23">
        <f t="shared" si="79"/>
        <v>46260</v>
      </c>
      <c r="U36" s="23">
        <f t="shared" si="80"/>
        <v>44670</v>
      </c>
      <c r="V36" s="23">
        <f t="shared" si="81"/>
        <v>45180</v>
      </c>
      <c r="W36" s="23">
        <f t="shared" si="82"/>
        <v>46100</v>
      </c>
    </row>
    <row r="37" spans="1:23">
      <c r="A37" s="5" t="s">
        <v>45</v>
      </c>
      <c r="B37" s="15">
        <v>61560</v>
      </c>
      <c r="C37" s="16">
        <v>60370</v>
      </c>
      <c r="D37" s="16">
        <v>62470</v>
      </c>
      <c r="E37" s="16">
        <v>61560</v>
      </c>
      <c r="F37" s="16">
        <v>59280</v>
      </c>
      <c r="G37" s="16">
        <v>59620</v>
      </c>
      <c r="H37" s="16"/>
      <c r="I37" s="5" t="s">
        <v>45</v>
      </c>
      <c r="J37" s="23">
        <v>14430</v>
      </c>
      <c r="K37" s="23">
        <v>14010</v>
      </c>
      <c r="L37" s="23">
        <v>14740</v>
      </c>
      <c r="M37" s="23">
        <v>14490</v>
      </c>
      <c r="N37" s="23">
        <v>13720</v>
      </c>
      <c r="O37" s="23">
        <v>13610</v>
      </c>
      <c r="Q37" s="5" t="s">
        <v>45</v>
      </c>
      <c r="R37" s="23">
        <f t="shared" si="77"/>
        <v>47130</v>
      </c>
      <c r="S37" s="23">
        <f t="shared" si="78"/>
        <v>46360</v>
      </c>
      <c r="T37" s="23">
        <f t="shared" si="79"/>
        <v>47730</v>
      </c>
      <c r="U37" s="23">
        <f t="shared" si="80"/>
        <v>47070</v>
      </c>
      <c r="V37" s="23">
        <f t="shared" si="81"/>
        <v>45560</v>
      </c>
      <c r="W37" s="23">
        <f t="shared" si="82"/>
        <v>46010</v>
      </c>
    </row>
    <row r="38" spans="1:23">
      <c r="A38" s="5" t="s">
        <v>46</v>
      </c>
      <c r="B38" s="15">
        <v>62000</v>
      </c>
      <c r="C38" s="16">
        <v>62190</v>
      </c>
      <c r="D38" s="16">
        <v>61210</v>
      </c>
      <c r="E38" s="16">
        <v>63550</v>
      </c>
      <c r="F38" s="16">
        <v>62680</v>
      </c>
      <c r="G38" s="16">
        <v>60170</v>
      </c>
      <c r="H38" s="16"/>
      <c r="I38" s="5" t="s">
        <v>46</v>
      </c>
      <c r="J38" s="23">
        <v>14130</v>
      </c>
      <c r="K38" s="23">
        <v>14320</v>
      </c>
      <c r="L38" s="23">
        <v>13930</v>
      </c>
      <c r="M38" s="23">
        <v>14660</v>
      </c>
      <c r="N38" s="23">
        <v>14420</v>
      </c>
      <c r="O38" s="23">
        <v>13640</v>
      </c>
      <c r="Q38" s="5" t="s">
        <v>46</v>
      </c>
      <c r="R38" s="23">
        <f t="shared" si="77"/>
        <v>47870</v>
      </c>
      <c r="S38" s="23">
        <f t="shared" si="78"/>
        <v>47870</v>
      </c>
      <c r="T38" s="23">
        <f t="shared" si="79"/>
        <v>47280</v>
      </c>
      <c r="U38" s="23">
        <f t="shared" si="80"/>
        <v>48890</v>
      </c>
      <c r="V38" s="23">
        <f t="shared" si="81"/>
        <v>48260</v>
      </c>
      <c r="W38" s="23">
        <f t="shared" si="82"/>
        <v>46530</v>
      </c>
    </row>
    <row r="39" spans="1:23">
      <c r="A39" s="5" t="s">
        <v>47</v>
      </c>
      <c r="B39" s="15">
        <v>62870</v>
      </c>
      <c r="C39" s="16">
        <v>62770</v>
      </c>
      <c r="D39" s="16">
        <v>63150</v>
      </c>
      <c r="E39" s="16">
        <v>62250</v>
      </c>
      <c r="F39" s="16">
        <v>64550</v>
      </c>
      <c r="G39" s="16">
        <v>63610</v>
      </c>
      <c r="H39" s="16"/>
      <c r="I39" s="5" t="s">
        <v>47</v>
      </c>
      <c r="J39" s="23">
        <v>13980</v>
      </c>
      <c r="K39" s="23">
        <v>14010</v>
      </c>
      <c r="L39" s="23">
        <v>14230</v>
      </c>
      <c r="M39" s="23">
        <v>13850</v>
      </c>
      <c r="N39" s="23">
        <v>14580</v>
      </c>
      <c r="O39" s="23">
        <v>14330</v>
      </c>
      <c r="Q39" s="5" t="s">
        <v>47</v>
      </c>
      <c r="R39" s="23">
        <f t="shared" si="77"/>
        <v>48890</v>
      </c>
      <c r="S39" s="23">
        <f t="shared" si="78"/>
        <v>48760</v>
      </c>
      <c r="T39" s="23">
        <f t="shared" si="79"/>
        <v>48920</v>
      </c>
      <c r="U39" s="23">
        <f t="shared" si="80"/>
        <v>48400</v>
      </c>
      <c r="V39" s="23">
        <f t="shared" si="81"/>
        <v>49970</v>
      </c>
      <c r="W39" s="23">
        <f t="shared" si="82"/>
        <v>49280</v>
      </c>
    </row>
    <row r="40" spans="1:23">
      <c r="A40" s="5" t="s">
        <v>38</v>
      </c>
      <c r="B40" s="15">
        <v>62920</v>
      </c>
      <c r="C40" s="16">
        <v>63530</v>
      </c>
      <c r="D40" s="16">
        <v>63900</v>
      </c>
      <c r="E40" s="16">
        <v>64300</v>
      </c>
      <c r="F40" s="16">
        <v>63240</v>
      </c>
      <c r="G40" s="16">
        <v>65480</v>
      </c>
      <c r="H40" s="16"/>
      <c r="I40" s="5" t="s">
        <v>38</v>
      </c>
      <c r="J40" s="23">
        <v>13400</v>
      </c>
      <c r="K40" s="23">
        <v>13850</v>
      </c>
      <c r="L40" s="23">
        <v>13910</v>
      </c>
      <c r="M40" s="23">
        <v>14150</v>
      </c>
      <c r="N40" s="23">
        <v>13760</v>
      </c>
      <c r="O40" s="23">
        <v>14480</v>
      </c>
      <c r="Q40" s="5" t="s">
        <v>38</v>
      </c>
      <c r="R40" s="23">
        <f t="shared" si="77"/>
        <v>49520</v>
      </c>
      <c r="S40" s="23">
        <f t="shared" si="78"/>
        <v>49680</v>
      </c>
      <c r="T40" s="23">
        <f t="shared" si="79"/>
        <v>49990</v>
      </c>
      <c r="U40" s="23">
        <f t="shared" si="80"/>
        <v>50150</v>
      </c>
      <c r="V40" s="23">
        <f t="shared" si="81"/>
        <v>49480</v>
      </c>
      <c r="W40" s="23">
        <f t="shared" si="82"/>
        <v>51000</v>
      </c>
    </row>
    <row r="41" spans="1:23">
      <c r="A41" s="5" t="s">
        <v>39</v>
      </c>
      <c r="B41" s="15">
        <v>63130</v>
      </c>
      <c r="C41" s="16">
        <v>64720</v>
      </c>
      <c r="D41" s="16">
        <v>66070</v>
      </c>
      <c r="E41" s="16">
        <v>66720</v>
      </c>
      <c r="F41" s="16">
        <v>66750</v>
      </c>
      <c r="G41" s="16">
        <v>65270</v>
      </c>
      <c r="H41" s="16"/>
      <c r="I41" s="5" t="s">
        <v>39</v>
      </c>
      <c r="J41" s="23">
        <v>12940</v>
      </c>
      <c r="K41" s="23">
        <v>13250</v>
      </c>
      <c r="L41" s="23">
        <v>13740</v>
      </c>
      <c r="M41" s="23">
        <v>13820</v>
      </c>
      <c r="N41" s="23">
        <v>14050</v>
      </c>
      <c r="O41" s="23">
        <v>13640</v>
      </c>
      <c r="Q41" s="5" t="s">
        <v>39</v>
      </c>
      <c r="R41" s="23">
        <f t="shared" si="77"/>
        <v>50190</v>
      </c>
      <c r="S41" s="23">
        <f t="shared" si="78"/>
        <v>51470</v>
      </c>
      <c r="T41" s="23">
        <f t="shared" si="79"/>
        <v>52330</v>
      </c>
      <c r="U41" s="23">
        <f t="shared" si="80"/>
        <v>52900</v>
      </c>
      <c r="V41" s="23">
        <f t="shared" si="81"/>
        <v>52700</v>
      </c>
      <c r="W41" s="23">
        <f t="shared" si="82"/>
        <v>51630</v>
      </c>
    </row>
    <row r="42" spans="1:23">
      <c r="A42" s="5" t="s">
        <v>40</v>
      </c>
      <c r="B42" s="15">
        <v>64400</v>
      </c>
      <c r="C42" s="16">
        <v>64880</v>
      </c>
      <c r="D42" s="16">
        <v>67070</v>
      </c>
      <c r="E42" s="16">
        <v>68680</v>
      </c>
      <c r="F42" s="16">
        <v>68710</v>
      </c>
      <c r="G42" s="16">
        <v>68620</v>
      </c>
      <c r="H42" s="16"/>
      <c r="I42" s="5" t="s">
        <v>40</v>
      </c>
      <c r="J42" s="23">
        <v>12650</v>
      </c>
      <c r="K42" s="23">
        <v>12770</v>
      </c>
      <c r="L42" s="23">
        <v>13130</v>
      </c>
      <c r="M42" s="23">
        <v>13660</v>
      </c>
      <c r="N42" s="23">
        <v>13720</v>
      </c>
      <c r="O42" s="23">
        <v>13940</v>
      </c>
      <c r="Q42" s="5" t="s">
        <v>40</v>
      </c>
      <c r="R42" s="23">
        <f t="shared" si="77"/>
        <v>51750</v>
      </c>
      <c r="S42" s="23">
        <f t="shared" si="78"/>
        <v>52110</v>
      </c>
      <c r="T42" s="23">
        <f t="shared" si="79"/>
        <v>53940</v>
      </c>
      <c r="U42" s="23">
        <f t="shared" si="80"/>
        <v>55020</v>
      </c>
      <c r="V42" s="23">
        <f t="shared" si="81"/>
        <v>54990</v>
      </c>
      <c r="W42" s="23">
        <f t="shared" si="82"/>
        <v>54680</v>
      </c>
    </row>
    <row r="43" spans="1:23">
      <c r="A43" s="5" t="s">
        <v>41</v>
      </c>
      <c r="B43" s="15">
        <v>63910</v>
      </c>
      <c r="C43" s="16">
        <v>65560</v>
      </c>
      <c r="D43" s="16">
        <v>66770</v>
      </c>
      <c r="E43" s="16">
        <v>69200</v>
      </c>
      <c r="F43" s="16">
        <v>70450</v>
      </c>
      <c r="G43" s="16">
        <v>70170</v>
      </c>
      <c r="H43" s="16"/>
      <c r="I43" s="5" t="s">
        <v>41</v>
      </c>
      <c r="J43" s="23">
        <v>12140</v>
      </c>
      <c r="K43" s="23">
        <v>12440</v>
      </c>
      <c r="L43" s="23">
        <v>12650</v>
      </c>
      <c r="M43" s="23">
        <v>13040</v>
      </c>
      <c r="N43" s="23">
        <v>13540</v>
      </c>
      <c r="O43" s="23">
        <v>13590</v>
      </c>
      <c r="Q43" s="5" t="s">
        <v>41</v>
      </c>
      <c r="R43" s="23">
        <f t="shared" si="77"/>
        <v>51770</v>
      </c>
      <c r="S43" s="23">
        <f t="shared" si="78"/>
        <v>53120</v>
      </c>
      <c r="T43" s="23">
        <f t="shared" si="79"/>
        <v>54120</v>
      </c>
      <c r="U43" s="23">
        <f t="shared" si="80"/>
        <v>56160</v>
      </c>
      <c r="V43" s="23">
        <f t="shared" si="81"/>
        <v>56910</v>
      </c>
      <c r="W43" s="23">
        <f t="shared" si="82"/>
        <v>56580</v>
      </c>
    </row>
    <row r="44" spans="1:23">
      <c r="A44" s="5" t="s">
        <v>63</v>
      </c>
      <c r="B44" s="15">
        <v>64820</v>
      </c>
      <c r="C44" s="16">
        <v>64990</v>
      </c>
      <c r="D44" s="16">
        <v>67690</v>
      </c>
      <c r="E44" s="16">
        <v>68880</v>
      </c>
      <c r="F44" s="16">
        <v>71090</v>
      </c>
      <c r="G44" s="16">
        <v>71950</v>
      </c>
      <c r="H44" s="16"/>
      <c r="I44" s="5" t="s">
        <v>63</v>
      </c>
      <c r="J44" s="23">
        <v>12050</v>
      </c>
      <c r="K44" s="23">
        <v>11900</v>
      </c>
      <c r="L44" s="23">
        <v>12300</v>
      </c>
      <c r="M44" s="23">
        <v>12550</v>
      </c>
      <c r="N44" s="23">
        <v>12910</v>
      </c>
      <c r="O44" s="23">
        <v>13400</v>
      </c>
      <c r="Q44" s="5" t="s">
        <v>63</v>
      </c>
      <c r="R44" s="23">
        <f t="shared" si="77"/>
        <v>52770</v>
      </c>
      <c r="S44" s="23">
        <f t="shared" si="78"/>
        <v>53090</v>
      </c>
      <c r="T44" s="23">
        <f t="shared" si="79"/>
        <v>55390</v>
      </c>
      <c r="U44" s="23">
        <f t="shared" si="80"/>
        <v>56330</v>
      </c>
      <c r="V44" s="23">
        <f t="shared" si="81"/>
        <v>58180</v>
      </c>
      <c r="W44" s="23">
        <f t="shared" si="82"/>
        <v>58550</v>
      </c>
    </row>
    <row r="45" spans="1:23">
      <c r="A45" s="5" t="s">
        <v>64</v>
      </c>
      <c r="B45" s="15">
        <v>62250</v>
      </c>
      <c r="C45" s="16">
        <v>66240</v>
      </c>
      <c r="D45" s="16">
        <v>67910</v>
      </c>
      <c r="E45" s="16">
        <v>70790</v>
      </c>
      <c r="F45" s="16">
        <v>71690</v>
      </c>
      <c r="G45" s="16">
        <v>73450</v>
      </c>
      <c r="H45" s="16"/>
      <c r="I45" s="5" t="s">
        <v>64</v>
      </c>
      <c r="J45" s="23">
        <v>11340</v>
      </c>
      <c r="K45" s="23">
        <v>11810</v>
      </c>
      <c r="L45" s="23">
        <v>11770</v>
      </c>
      <c r="M45" s="23">
        <v>12200</v>
      </c>
      <c r="N45" s="23">
        <v>12430</v>
      </c>
      <c r="O45" s="23">
        <v>12770</v>
      </c>
      <c r="Q45" s="5" t="s">
        <v>64</v>
      </c>
      <c r="R45" s="23">
        <f t="shared" si="77"/>
        <v>50910</v>
      </c>
      <c r="S45" s="23">
        <f t="shared" si="78"/>
        <v>54430</v>
      </c>
      <c r="T45" s="23">
        <f t="shared" si="79"/>
        <v>56140</v>
      </c>
      <c r="U45" s="23">
        <f t="shared" si="80"/>
        <v>58590</v>
      </c>
      <c r="V45" s="23">
        <f t="shared" si="81"/>
        <v>59260</v>
      </c>
      <c r="W45" s="23">
        <f t="shared" si="82"/>
        <v>60680</v>
      </c>
    </row>
    <row r="46" spans="1:23">
      <c r="A46" s="5" t="s">
        <v>65</v>
      </c>
      <c r="B46" s="15">
        <v>59530</v>
      </c>
      <c r="C46" s="16">
        <v>63990</v>
      </c>
      <c r="D46" s="16">
        <v>69230</v>
      </c>
      <c r="E46" s="16">
        <v>71260</v>
      </c>
      <c r="F46" s="16">
        <v>73890</v>
      </c>
      <c r="G46" s="16">
        <v>74080</v>
      </c>
      <c r="H46" s="16"/>
      <c r="I46" s="5" t="s">
        <v>65</v>
      </c>
      <c r="J46" s="23">
        <v>10700</v>
      </c>
      <c r="K46" s="23">
        <v>11120</v>
      </c>
      <c r="L46" s="23">
        <v>11670</v>
      </c>
      <c r="M46" s="23">
        <v>11680</v>
      </c>
      <c r="N46" s="23">
        <v>12080</v>
      </c>
      <c r="O46" s="23">
        <v>12290</v>
      </c>
      <c r="Q46" s="5" t="s">
        <v>65</v>
      </c>
      <c r="R46" s="23">
        <f t="shared" si="77"/>
        <v>48830</v>
      </c>
      <c r="S46" s="23">
        <f t="shared" si="78"/>
        <v>52870</v>
      </c>
      <c r="T46" s="23">
        <f t="shared" si="79"/>
        <v>57560</v>
      </c>
      <c r="U46" s="23">
        <f t="shared" si="80"/>
        <v>59580</v>
      </c>
      <c r="V46" s="23">
        <f t="shared" si="81"/>
        <v>61810</v>
      </c>
      <c r="W46" s="23">
        <f t="shared" si="82"/>
        <v>61790</v>
      </c>
    </row>
    <row r="47" spans="1:23">
      <c r="A47" s="5" t="s">
        <v>66</v>
      </c>
      <c r="B47" s="15">
        <v>57790</v>
      </c>
      <c r="C47" s="16">
        <v>61340</v>
      </c>
      <c r="D47" s="16">
        <v>66860</v>
      </c>
      <c r="E47" s="16">
        <v>72690</v>
      </c>
      <c r="F47" s="16">
        <v>74320</v>
      </c>
      <c r="G47" s="16">
        <v>76320</v>
      </c>
      <c r="H47" s="16"/>
      <c r="I47" s="5" t="s">
        <v>66</v>
      </c>
      <c r="J47" s="23">
        <v>9860</v>
      </c>
      <c r="K47" s="23">
        <v>10500</v>
      </c>
      <c r="L47" s="23">
        <v>11000</v>
      </c>
      <c r="M47" s="23">
        <v>11580</v>
      </c>
      <c r="N47" s="23">
        <v>11570</v>
      </c>
      <c r="O47" s="23">
        <v>11950</v>
      </c>
      <c r="Q47" s="5" t="s">
        <v>66</v>
      </c>
      <c r="R47" s="23">
        <f t="shared" si="77"/>
        <v>47930</v>
      </c>
      <c r="S47" s="23">
        <f t="shared" si="78"/>
        <v>50840</v>
      </c>
      <c r="T47" s="23">
        <f t="shared" si="79"/>
        <v>55860</v>
      </c>
      <c r="U47" s="23">
        <f t="shared" si="80"/>
        <v>61110</v>
      </c>
      <c r="V47" s="23">
        <f t="shared" si="81"/>
        <v>62750</v>
      </c>
      <c r="W47" s="23">
        <f t="shared" si="82"/>
        <v>64370</v>
      </c>
    </row>
    <row r="48" spans="1:23">
      <c r="A48" s="5" t="s">
        <v>67</v>
      </c>
      <c r="B48" s="15">
        <v>55740</v>
      </c>
      <c r="C48" s="16">
        <v>59680</v>
      </c>
      <c r="D48" s="16">
        <v>64160</v>
      </c>
      <c r="E48" s="16">
        <v>70290</v>
      </c>
      <c r="F48" s="16">
        <v>75800</v>
      </c>
      <c r="G48" s="16">
        <v>76840</v>
      </c>
      <c r="H48" s="16"/>
      <c r="I48" s="5" t="s">
        <v>67</v>
      </c>
      <c r="J48" s="23">
        <v>9330</v>
      </c>
      <c r="K48" s="23">
        <v>9690</v>
      </c>
      <c r="L48" s="23">
        <v>10400</v>
      </c>
      <c r="M48" s="23">
        <v>10920</v>
      </c>
      <c r="N48" s="23">
        <v>11480</v>
      </c>
      <c r="O48" s="23">
        <v>11480</v>
      </c>
      <c r="Q48" s="5" t="s">
        <v>67</v>
      </c>
      <c r="R48" s="23">
        <f t="shared" si="77"/>
        <v>46410</v>
      </c>
      <c r="S48" s="23">
        <f t="shared" si="78"/>
        <v>49990</v>
      </c>
      <c r="T48" s="23">
        <f t="shared" si="79"/>
        <v>53760</v>
      </c>
      <c r="U48" s="23">
        <f t="shared" si="80"/>
        <v>59370</v>
      </c>
      <c r="V48" s="23">
        <f t="shared" si="81"/>
        <v>64320</v>
      </c>
      <c r="W48" s="23">
        <f t="shared" si="82"/>
        <v>65360</v>
      </c>
    </row>
    <row r="49" spans="1:23">
      <c r="A49" s="5" t="s">
        <v>68</v>
      </c>
      <c r="B49" s="15">
        <v>54790</v>
      </c>
      <c r="C49" s="16">
        <v>57510</v>
      </c>
      <c r="D49" s="16">
        <v>62310</v>
      </c>
      <c r="E49" s="16">
        <v>67050</v>
      </c>
      <c r="F49" s="16">
        <v>73340</v>
      </c>
      <c r="G49" s="16">
        <v>78380</v>
      </c>
      <c r="H49" s="16"/>
      <c r="I49" s="5" t="s">
        <v>68</v>
      </c>
      <c r="J49" s="23">
        <v>8860</v>
      </c>
      <c r="K49" s="23">
        <v>9200</v>
      </c>
      <c r="L49" s="23">
        <v>9610</v>
      </c>
      <c r="M49" s="23">
        <v>10340</v>
      </c>
      <c r="N49" s="23">
        <v>10850</v>
      </c>
      <c r="O49" s="23">
        <v>11390</v>
      </c>
      <c r="Q49" s="5" t="s">
        <v>68</v>
      </c>
      <c r="R49" s="23">
        <f t="shared" si="77"/>
        <v>45930</v>
      </c>
      <c r="S49" s="23">
        <f t="shared" si="78"/>
        <v>48310</v>
      </c>
      <c r="T49" s="23">
        <f t="shared" si="79"/>
        <v>52700</v>
      </c>
      <c r="U49" s="23">
        <f t="shared" si="80"/>
        <v>56710</v>
      </c>
      <c r="V49" s="23">
        <f t="shared" si="81"/>
        <v>62490</v>
      </c>
      <c r="W49" s="23">
        <f t="shared" si="82"/>
        <v>66990</v>
      </c>
    </row>
    <row r="50" spans="1:23">
      <c r="A50" s="5" t="s">
        <v>48</v>
      </c>
      <c r="B50" s="15">
        <v>54540</v>
      </c>
      <c r="C50" s="16">
        <v>56470</v>
      </c>
      <c r="D50" s="16">
        <v>60130</v>
      </c>
      <c r="E50" s="16">
        <v>65320</v>
      </c>
      <c r="F50" s="16">
        <v>70130</v>
      </c>
      <c r="G50" s="16">
        <v>75960</v>
      </c>
      <c r="H50" s="16"/>
      <c r="I50" s="5" t="s">
        <v>48</v>
      </c>
      <c r="J50" s="23">
        <v>8480</v>
      </c>
      <c r="K50" s="23">
        <v>8770</v>
      </c>
      <c r="L50" s="23">
        <v>9130</v>
      </c>
      <c r="M50" s="23">
        <v>9560</v>
      </c>
      <c r="N50" s="23">
        <v>10280</v>
      </c>
      <c r="O50" s="23">
        <v>10780</v>
      </c>
      <c r="Q50" s="5" t="s">
        <v>48</v>
      </c>
      <c r="R50" s="23">
        <f t="shared" si="77"/>
        <v>46060</v>
      </c>
      <c r="S50" s="23">
        <f t="shared" si="78"/>
        <v>47700</v>
      </c>
      <c r="T50" s="23">
        <f t="shared" si="79"/>
        <v>51000</v>
      </c>
      <c r="U50" s="23">
        <f t="shared" si="80"/>
        <v>55760</v>
      </c>
      <c r="V50" s="23">
        <f t="shared" si="81"/>
        <v>59850</v>
      </c>
      <c r="W50" s="23">
        <f t="shared" si="82"/>
        <v>65180</v>
      </c>
    </row>
    <row r="51" spans="1:23">
      <c r="A51" s="5" t="s">
        <v>69</v>
      </c>
      <c r="B51" s="15">
        <v>54630</v>
      </c>
      <c r="C51" s="16">
        <v>56250</v>
      </c>
      <c r="D51" s="16">
        <v>58850</v>
      </c>
      <c r="E51" s="16">
        <v>62890</v>
      </c>
      <c r="F51" s="16">
        <v>68280</v>
      </c>
      <c r="G51" s="16">
        <v>72550</v>
      </c>
      <c r="H51" s="16"/>
      <c r="I51" s="5" t="s">
        <v>69</v>
      </c>
      <c r="J51" s="23">
        <v>8140</v>
      </c>
      <c r="K51" s="23">
        <v>8420</v>
      </c>
      <c r="L51" s="23">
        <v>8720</v>
      </c>
      <c r="M51" s="23">
        <v>9090</v>
      </c>
      <c r="N51" s="23">
        <v>9510</v>
      </c>
      <c r="O51" s="23">
        <v>10230</v>
      </c>
      <c r="Q51" s="5" t="s">
        <v>69</v>
      </c>
      <c r="R51" s="23">
        <f t="shared" si="77"/>
        <v>46490</v>
      </c>
      <c r="S51" s="23">
        <f t="shared" si="78"/>
        <v>47830</v>
      </c>
      <c r="T51" s="23">
        <f t="shared" si="79"/>
        <v>50130</v>
      </c>
      <c r="U51" s="23">
        <f t="shared" si="80"/>
        <v>53800</v>
      </c>
      <c r="V51" s="23">
        <f t="shared" si="81"/>
        <v>58770</v>
      </c>
      <c r="W51" s="23">
        <f t="shared" si="82"/>
        <v>62320</v>
      </c>
    </row>
    <row r="52" spans="1:23">
      <c r="A52" s="5" t="s">
        <v>70</v>
      </c>
      <c r="B52" s="15">
        <v>55160</v>
      </c>
      <c r="C52" s="16">
        <v>56300</v>
      </c>
      <c r="D52" s="16">
        <v>58420</v>
      </c>
      <c r="E52" s="16">
        <v>61440</v>
      </c>
      <c r="F52" s="16">
        <v>65590</v>
      </c>
      <c r="G52" s="16">
        <v>70760</v>
      </c>
      <c r="H52" s="16"/>
      <c r="I52" s="5" t="s">
        <v>70</v>
      </c>
      <c r="J52" s="23">
        <v>7960</v>
      </c>
      <c r="K52" s="23">
        <v>8080</v>
      </c>
      <c r="L52" s="23">
        <v>8380</v>
      </c>
      <c r="M52" s="23">
        <v>8690</v>
      </c>
      <c r="N52" s="23">
        <v>9050</v>
      </c>
      <c r="O52" s="23">
        <v>9470</v>
      </c>
      <c r="Q52" s="5" t="s">
        <v>70</v>
      </c>
      <c r="R52" s="23">
        <f t="shared" si="77"/>
        <v>47200</v>
      </c>
      <c r="S52" s="23">
        <f t="shared" si="78"/>
        <v>48220</v>
      </c>
      <c r="T52" s="23">
        <f t="shared" si="79"/>
        <v>50040</v>
      </c>
      <c r="U52" s="23">
        <f t="shared" si="80"/>
        <v>52750</v>
      </c>
      <c r="V52" s="23">
        <f t="shared" si="81"/>
        <v>56540</v>
      </c>
      <c r="W52" s="23">
        <f t="shared" si="82"/>
        <v>61290</v>
      </c>
    </row>
    <row r="53" spans="1:23">
      <c r="A53" s="5" t="s">
        <v>71</v>
      </c>
      <c r="B53" s="15">
        <v>54570</v>
      </c>
      <c r="C53" s="16">
        <v>56600</v>
      </c>
      <c r="D53" s="16">
        <v>58170</v>
      </c>
      <c r="E53" s="16">
        <v>60680</v>
      </c>
      <c r="F53" s="16">
        <v>63990</v>
      </c>
      <c r="G53" s="16">
        <v>67820</v>
      </c>
      <c r="H53" s="16"/>
      <c r="I53" s="5" t="s">
        <v>71</v>
      </c>
      <c r="J53" s="23">
        <v>7920</v>
      </c>
      <c r="K53" s="23">
        <v>7910</v>
      </c>
      <c r="L53" s="23">
        <v>8050</v>
      </c>
      <c r="M53" s="23">
        <v>8350</v>
      </c>
      <c r="N53" s="23">
        <v>8650</v>
      </c>
      <c r="O53" s="23">
        <v>9010</v>
      </c>
      <c r="Q53" s="5" t="s">
        <v>71</v>
      </c>
      <c r="R53" s="23">
        <f t="shared" si="77"/>
        <v>46650</v>
      </c>
      <c r="S53" s="23">
        <f t="shared" si="78"/>
        <v>48690</v>
      </c>
      <c r="T53" s="23">
        <f t="shared" si="79"/>
        <v>50120</v>
      </c>
      <c r="U53" s="23">
        <f t="shared" si="80"/>
        <v>52330</v>
      </c>
      <c r="V53" s="23">
        <f t="shared" si="81"/>
        <v>55340</v>
      </c>
      <c r="W53" s="23">
        <f t="shared" si="82"/>
        <v>58810</v>
      </c>
    </row>
    <row r="54" spans="1:23">
      <c r="A54" s="5" t="s">
        <v>42</v>
      </c>
      <c r="B54" s="15">
        <v>54050</v>
      </c>
      <c r="C54" s="16">
        <v>55530</v>
      </c>
      <c r="D54" s="16">
        <v>57910</v>
      </c>
      <c r="E54" s="16">
        <v>59860</v>
      </c>
      <c r="F54" s="16">
        <v>62550</v>
      </c>
      <c r="G54" s="16">
        <v>65750</v>
      </c>
      <c r="H54" s="16"/>
      <c r="I54" s="5" t="s">
        <v>42</v>
      </c>
      <c r="J54" s="23">
        <v>8150</v>
      </c>
      <c r="K54" s="23">
        <v>7880</v>
      </c>
      <c r="L54" s="23">
        <v>7880</v>
      </c>
      <c r="M54" s="23">
        <v>8020</v>
      </c>
      <c r="N54" s="23">
        <v>8310</v>
      </c>
      <c r="O54" s="23">
        <v>8610</v>
      </c>
      <c r="Q54" s="5" t="s">
        <v>42</v>
      </c>
      <c r="R54" s="23">
        <f t="shared" si="77"/>
        <v>45900</v>
      </c>
      <c r="S54" s="23">
        <f t="shared" si="78"/>
        <v>47650</v>
      </c>
      <c r="T54" s="23">
        <f t="shared" si="79"/>
        <v>50030</v>
      </c>
      <c r="U54" s="23">
        <f t="shared" si="80"/>
        <v>51840</v>
      </c>
      <c r="V54" s="23">
        <f t="shared" si="81"/>
        <v>54240</v>
      </c>
      <c r="W54" s="23">
        <f t="shared" si="82"/>
        <v>57140</v>
      </c>
    </row>
    <row r="55" spans="1:23">
      <c r="A55" s="5" t="s">
        <v>72</v>
      </c>
      <c r="B55" s="15">
        <v>53710</v>
      </c>
      <c r="C55" s="16">
        <v>54850</v>
      </c>
      <c r="D55" s="16">
        <v>56640</v>
      </c>
      <c r="E55" s="16">
        <v>59200</v>
      </c>
      <c r="F55" s="16">
        <v>61310</v>
      </c>
      <c r="G55" s="16">
        <v>63770</v>
      </c>
      <c r="H55" s="16"/>
      <c r="I55" s="5" t="s">
        <v>72</v>
      </c>
      <c r="J55" s="23">
        <v>7810</v>
      </c>
      <c r="K55" s="23">
        <v>8100</v>
      </c>
      <c r="L55" s="23">
        <v>7830</v>
      </c>
      <c r="M55" s="23">
        <v>7850</v>
      </c>
      <c r="N55" s="23">
        <v>7980</v>
      </c>
      <c r="O55" s="23">
        <v>8270</v>
      </c>
      <c r="Q55" s="5" t="s">
        <v>72</v>
      </c>
      <c r="R55" s="23">
        <f t="shared" si="77"/>
        <v>45900</v>
      </c>
      <c r="S55" s="23">
        <f t="shared" si="78"/>
        <v>46750</v>
      </c>
      <c r="T55" s="23">
        <f t="shared" si="79"/>
        <v>48810</v>
      </c>
      <c r="U55" s="23">
        <f t="shared" si="80"/>
        <v>51350</v>
      </c>
      <c r="V55" s="23">
        <f t="shared" si="81"/>
        <v>53330</v>
      </c>
      <c r="W55" s="23">
        <f t="shared" si="82"/>
        <v>55500</v>
      </c>
    </row>
    <row r="56" spans="1:23">
      <c r="A56" s="5" t="s">
        <v>73</v>
      </c>
      <c r="B56" s="15">
        <v>53610</v>
      </c>
      <c r="C56" s="16">
        <v>54360</v>
      </c>
      <c r="D56" s="16">
        <v>55860</v>
      </c>
      <c r="E56" s="16">
        <v>57790</v>
      </c>
      <c r="F56" s="16">
        <v>60650</v>
      </c>
      <c r="G56" s="16">
        <v>62610</v>
      </c>
      <c r="H56" s="16"/>
      <c r="I56" s="5" t="s">
        <v>73</v>
      </c>
      <c r="J56" s="23">
        <v>7940</v>
      </c>
      <c r="K56" s="23">
        <v>7760</v>
      </c>
      <c r="L56" s="23">
        <v>8060</v>
      </c>
      <c r="M56" s="23">
        <v>7800</v>
      </c>
      <c r="N56" s="23">
        <v>7810</v>
      </c>
      <c r="O56" s="23">
        <v>7940</v>
      </c>
      <c r="Q56" s="5" t="s">
        <v>73</v>
      </c>
      <c r="R56" s="23">
        <f t="shared" si="77"/>
        <v>45670</v>
      </c>
      <c r="S56" s="23">
        <f t="shared" si="78"/>
        <v>46600</v>
      </c>
      <c r="T56" s="23">
        <f t="shared" si="79"/>
        <v>47800</v>
      </c>
      <c r="U56" s="23">
        <f t="shared" si="80"/>
        <v>49990</v>
      </c>
      <c r="V56" s="23">
        <f t="shared" si="81"/>
        <v>52840</v>
      </c>
      <c r="W56" s="23">
        <f t="shared" si="82"/>
        <v>54670</v>
      </c>
    </row>
    <row r="57" spans="1:23">
      <c r="A57" s="5" t="s">
        <v>74</v>
      </c>
      <c r="B57" s="15">
        <v>52600</v>
      </c>
      <c r="C57" s="16">
        <v>54230</v>
      </c>
      <c r="D57" s="16">
        <v>55180</v>
      </c>
      <c r="E57" s="16">
        <v>56950</v>
      </c>
      <c r="F57" s="16">
        <v>59040</v>
      </c>
      <c r="G57" s="16">
        <v>61920</v>
      </c>
      <c r="H57" s="16"/>
      <c r="I57" s="5" t="s">
        <v>74</v>
      </c>
      <c r="J57" s="23">
        <v>7920</v>
      </c>
      <c r="K57" s="23">
        <v>7890</v>
      </c>
      <c r="L57" s="23">
        <v>7730</v>
      </c>
      <c r="M57" s="23">
        <v>8020</v>
      </c>
      <c r="N57" s="23">
        <v>7760</v>
      </c>
      <c r="O57" s="23">
        <v>7780</v>
      </c>
      <c r="Q57" s="5" t="s">
        <v>74</v>
      </c>
      <c r="R57" s="23">
        <f t="shared" si="77"/>
        <v>44680</v>
      </c>
      <c r="S57" s="23">
        <f t="shared" si="78"/>
        <v>46340</v>
      </c>
      <c r="T57" s="23">
        <f t="shared" si="79"/>
        <v>47450</v>
      </c>
      <c r="U57" s="23">
        <f t="shared" si="80"/>
        <v>48930</v>
      </c>
      <c r="V57" s="23">
        <f t="shared" si="81"/>
        <v>51280</v>
      </c>
      <c r="W57" s="23">
        <f t="shared" si="82"/>
        <v>54140</v>
      </c>
    </row>
    <row r="58" spans="1:23">
      <c r="A58" s="5" t="s">
        <v>75</v>
      </c>
      <c r="B58" s="15">
        <v>53800</v>
      </c>
      <c r="C58" s="16">
        <v>53070</v>
      </c>
      <c r="D58" s="16">
        <v>55020</v>
      </c>
      <c r="E58" s="16">
        <v>56190</v>
      </c>
      <c r="F58" s="16">
        <v>58120</v>
      </c>
      <c r="G58" s="16">
        <v>60300</v>
      </c>
      <c r="H58" s="16"/>
      <c r="I58" s="5" t="s">
        <v>75</v>
      </c>
      <c r="J58" s="23">
        <v>7800</v>
      </c>
      <c r="K58" s="23">
        <v>7870</v>
      </c>
      <c r="L58" s="23">
        <v>7850</v>
      </c>
      <c r="M58" s="23">
        <v>7700</v>
      </c>
      <c r="N58" s="23">
        <v>7980</v>
      </c>
      <c r="O58" s="23">
        <v>7720</v>
      </c>
      <c r="Q58" s="5" t="s">
        <v>75</v>
      </c>
      <c r="R58" s="23">
        <f t="shared" si="77"/>
        <v>46000</v>
      </c>
      <c r="S58" s="23">
        <f t="shared" si="78"/>
        <v>45200</v>
      </c>
      <c r="T58" s="23">
        <f t="shared" si="79"/>
        <v>47170</v>
      </c>
      <c r="U58" s="23">
        <f t="shared" si="80"/>
        <v>48490</v>
      </c>
      <c r="V58" s="23">
        <f t="shared" si="81"/>
        <v>50140</v>
      </c>
      <c r="W58" s="23">
        <f t="shared" si="82"/>
        <v>52580</v>
      </c>
    </row>
    <row r="59" spans="1:23">
      <c r="A59" s="5" t="s">
        <v>76</v>
      </c>
      <c r="B59" s="15">
        <v>54130</v>
      </c>
      <c r="C59" s="16">
        <v>54260</v>
      </c>
      <c r="D59" s="16">
        <v>53610</v>
      </c>
      <c r="E59" s="16">
        <v>55890</v>
      </c>
      <c r="F59" s="16">
        <v>57350</v>
      </c>
      <c r="G59" s="16">
        <v>59210</v>
      </c>
      <c r="H59" s="16"/>
      <c r="I59" s="5" t="s">
        <v>76</v>
      </c>
      <c r="J59" s="23">
        <v>7990</v>
      </c>
      <c r="K59" s="23">
        <v>7750</v>
      </c>
      <c r="L59" s="23">
        <v>7830</v>
      </c>
      <c r="M59" s="23">
        <v>7820</v>
      </c>
      <c r="N59" s="23">
        <v>7660</v>
      </c>
      <c r="O59" s="23">
        <v>7950</v>
      </c>
      <c r="Q59" s="5" t="s">
        <v>76</v>
      </c>
      <c r="R59" s="23">
        <f t="shared" si="77"/>
        <v>46140</v>
      </c>
      <c r="S59" s="23">
        <f t="shared" si="78"/>
        <v>46510</v>
      </c>
      <c r="T59" s="23">
        <f t="shared" si="79"/>
        <v>45780</v>
      </c>
      <c r="U59" s="23">
        <f t="shared" si="80"/>
        <v>48070</v>
      </c>
      <c r="V59" s="23">
        <f t="shared" si="81"/>
        <v>49690</v>
      </c>
      <c r="W59" s="23">
        <f t="shared" si="82"/>
        <v>51260</v>
      </c>
    </row>
    <row r="60" spans="1:23">
      <c r="A60" s="5" t="s">
        <v>77</v>
      </c>
      <c r="B60" s="15">
        <v>56640</v>
      </c>
      <c r="C60" s="16">
        <v>54490</v>
      </c>
      <c r="D60" s="16">
        <v>54900</v>
      </c>
      <c r="E60" s="16">
        <v>54390</v>
      </c>
      <c r="F60" s="16">
        <v>56850</v>
      </c>
      <c r="G60" s="16">
        <v>58460</v>
      </c>
      <c r="H60" s="16"/>
      <c r="I60" s="5" t="s">
        <v>77</v>
      </c>
      <c r="J60" s="23">
        <v>8200</v>
      </c>
      <c r="K60" s="23">
        <v>7940</v>
      </c>
      <c r="L60" s="23">
        <v>7710</v>
      </c>
      <c r="M60" s="23">
        <v>7800</v>
      </c>
      <c r="N60" s="23">
        <v>7780</v>
      </c>
      <c r="O60" s="23">
        <v>7620</v>
      </c>
      <c r="Q60" s="5" t="s">
        <v>77</v>
      </c>
      <c r="R60" s="23">
        <f t="shared" si="77"/>
        <v>48440</v>
      </c>
      <c r="S60" s="23">
        <f t="shared" si="78"/>
        <v>46550</v>
      </c>
      <c r="T60" s="23">
        <f t="shared" si="79"/>
        <v>47190</v>
      </c>
      <c r="U60" s="23">
        <f t="shared" si="80"/>
        <v>46590</v>
      </c>
      <c r="V60" s="23">
        <f t="shared" si="81"/>
        <v>49070</v>
      </c>
      <c r="W60" s="23">
        <f t="shared" si="82"/>
        <v>50840</v>
      </c>
    </row>
    <row r="61" spans="1:23">
      <c r="A61" s="5" t="s">
        <v>78</v>
      </c>
      <c r="B61" s="15">
        <v>59190</v>
      </c>
      <c r="C61" s="16">
        <v>56960</v>
      </c>
      <c r="D61" s="16">
        <v>55070</v>
      </c>
      <c r="E61" s="16">
        <v>55590</v>
      </c>
      <c r="F61" s="16">
        <v>55260</v>
      </c>
      <c r="G61" s="16">
        <v>57770</v>
      </c>
      <c r="H61" s="16"/>
      <c r="I61" s="5" t="s">
        <v>78</v>
      </c>
      <c r="J61" s="23">
        <v>8340</v>
      </c>
      <c r="K61" s="23">
        <v>8150</v>
      </c>
      <c r="L61" s="23">
        <v>7910</v>
      </c>
      <c r="M61" s="23">
        <v>7670</v>
      </c>
      <c r="N61" s="23">
        <v>7770</v>
      </c>
      <c r="O61" s="23">
        <v>7740</v>
      </c>
      <c r="Q61" s="5" t="s">
        <v>78</v>
      </c>
      <c r="R61" s="23">
        <f t="shared" si="77"/>
        <v>50850</v>
      </c>
      <c r="S61" s="23">
        <f t="shared" si="78"/>
        <v>48810</v>
      </c>
      <c r="T61" s="23">
        <f t="shared" si="79"/>
        <v>47160</v>
      </c>
      <c r="U61" s="23">
        <f t="shared" si="80"/>
        <v>47920</v>
      </c>
      <c r="V61" s="23">
        <f t="shared" si="81"/>
        <v>47490</v>
      </c>
      <c r="W61" s="23">
        <f t="shared" si="82"/>
        <v>50030</v>
      </c>
    </row>
    <row r="62" spans="1:23">
      <c r="A62" s="5" t="s">
        <v>79</v>
      </c>
      <c r="B62" s="15">
        <v>61370</v>
      </c>
      <c r="C62" s="16">
        <v>59550</v>
      </c>
      <c r="D62" s="16">
        <v>57450</v>
      </c>
      <c r="E62" s="16">
        <v>55710</v>
      </c>
      <c r="F62" s="16">
        <v>56410</v>
      </c>
      <c r="G62" s="16">
        <v>56090</v>
      </c>
      <c r="H62" s="16"/>
      <c r="I62" s="5" t="s">
        <v>79</v>
      </c>
      <c r="J62" s="23">
        <v>8700</v>
      </c>
      <c r="K62" s="23">
        <v>8290</v>
      </c>
      <c r="L62" s="23">
        <v>8120</v>
      </c>
      <c r="M62" s="23">
        <v>7880</v>
      </c>
      <c r="N62" s="23">
        <v>7640</v>
      </c>
      <c r="O62" s="23">
        <v>7730</v>
      </c>
      <c r="Q62" s="5" t="s">
        <v>79</v>
      </c>
      <c r="R62" s="23">
        <f t="shared" si="77"/>
        <v>52670</v>
      </c>
      <c r="S62" s="23">
        <f t="shared" si="78"/>
        <v>51260</v>
      </c>
      <c r="T62" s="23">
        <f t="shared" si="79"/>
        <v>49330</v>
      </c>
      <c r="U62" s="23">
        <f t="shared" si="80"/>
        <v>47830</v>
      </c>
      <c r="V62" s="23">
        <f t="shared" si="81"/>
        <v>48770</v>
      </c>
      <c r="W62" s="23">
        <f t="shared" si="82"/>
        <v>48360</v>
      </c>
    </row>
    <row r="63" spans="1:23">
      <c r="A63" s="5" t="s">
        <v>80</v>
      </c>
      <c r="B63" s="15">
        <v>63820</v>
      </c>
      <c r="C63" s="16">
        <v>61700</v>
      </c>
      <c r="D63" s="16">
        <v>59950</v>
      </c>
      <c r="E63" s="16">
        <v>58010</v>
      </c>
      <c r="F63" s="16">
        <v>56430</v>
      </c>
      <c r="G63" s="16">
        <v>57130</v>
      </c>
      <c r="H63" s="16"/>
      <c r="I63" s="5" t="s">
        <v>80</v>
      </c>
      <c r="J63" s="23">
        <v>8850</v>
      </c>
      <c r="K63" s="23">
        <v>8650</v>
      </c>
      <c r="L63" s="23">
        <v>8240</v>
      </c>
      <c r="M63" s="23">
        <v>8090</v>
      </c>
      <c r="N63" s="23">
        <v>7840</v>
      </c>
      <c r="O63" s="23">
        <v>7610</v>
      </c>
      <c r="Q63" s="5" t="s">
        <v>80</v>
      </c>
      <c r="R63" s="23">
        <f t="shared" si="77"/>
        <v>54970</v>
      </c>
      <c r="S63" s="23">
        <f t="shared" si="78"/>
        <v>53050</v>
      </c>
      <c r="T63" s="23">
        <f t="shared" si="79"/>
        <v>51710</v>
      </c>
      <c r="U63" s="23">
        <f t="shared" si="80"/>
        <v>49920</v>
      </c>
      <c r="V63" s="23">
        <f t="shared" si="81"/>
        <v>48590</v>
      </c>
      <c r="W63" s="23">
        <f t="shared" si="82"/>
        <v>49520</v>
      </c>
    </row>
    <row r="64" spans="1:23">
      <c r="A64" s="5" t="s">
        <v>81</v>
      </c>
      <c r="B64" s="15">
        <v>64890</v>
      </c>
      <c r="C64" s="16">
        <v>64010</v>
      </c>
      <c r="D64" s="16">
        <v>62060</v>
      </c>
      <c r="E64" s="16">
        <v>60480</v>
      </c>
      <c r="F64" s="16">
        <v>58680</v>
      </c>
      <c r="G64" s="16">
        <v>57100</v>
      </c>
      <c r="H64" s="16"/>
      <c r="I64" s="5" t="s">
        <v>81</v>
      </c>
      <c r="J64" s="23">
        <v>8810</v>
      </c>
      <c r="K64" s="23">
        <v>8790</v>
      </c>
      <c r="L64" s="23">
        <v>8610</v>
      </c>
      <c r="M64" s="23">
        <v>8200</v>
      </c>
      <c r="N64" s="23">
        <v>8050</v>
      </c>
      <c r="O64" s="23">
        <v>7800</v>
      </c>
      <c r="Q64" s="5" t="s">
        <v>81</v>
      </c>
      <c r="R64" s="23">
        <f t="shared" si="77"/>
        <v>56080</v>
      </c>
      <c r="S64" s="23">
        <f t="shared" si="78"/>
        <v>55220</v>
      </c>
      <c r="T64" s="23">
        <f t="shared" si="79"/>
        <v>53450</v>
      </c>
      <c r="U64" s="23">
        <f t="shared" si="80"/>
        <v>52280</v>
      </c>
      <c r="V64" s="23">
        <f t="shared" si="81"/>
        <v>50630</v>
      </c>
      <c r="W64" s="23">
        <f t="shared" si="82"/>
        <v>49300</v>
      </c>
    </row>
    <row r="65" spans="1:23">
      <c r="A65" s="5" t="s">
        <v>82</v>
      </c>
      <c r="B65" s="15">
        <v>63060</v>
      </c>
      <c r="C65" s="16">
        <v>65100</v>
      </c>
      <c r="D65" s="16">
        <v>64350</v>
      </c>
      <c r="E65" s="16">
        <v>62570</v>
      </c>
      <c r="F65" s="16">
        <v>61030</v>
      </c>
      <c r="G65" s="16">
        <v>59250</v>
      </c>
      <c r="H65" s="16"/>
      <c r="I65" s="5" t="s">
        <v>82</v>
      </c>
      <c r="J65" s="23">
        <v>8250</v>
      </c>
      <c r="K65" s="23">
        <v>8750</v>
      </c>
      <c r="L65" s="23">
        <v>8750</v>
      </c>
      <c r="M65" s="23">
        <v>8570</v>
      </c>
      <c r="N65" s="23">
        <v>8160</v>
      </c>
      <c r="O65" s="23">
        <v>8010</v>
      </c>
      <c r="Q65" s="5" t="s">
        <v>82</v>
      </c>
      <c r="R65" s="23">
        <f t="shared" si="77"/>
        <v>54810</v>
      </c>
      <c r="S65" s="23">
        <f t="shared" si="78"/>
        <v>56350</v>
      </c>
      <c r="T65" s="23">
        <f t="shared" si="79"/>
        <v>55600</v>
      </c>
      <c r="U65" s="23">
        <f t="shared" si="80"/>
        <v>54000</v>
      </c>
      <c r="V65" s="23">
        <f t="shared" si="81"/>
        <v>52870</v>
      </c>
      <c r="W65" s="23">
        <f t="shared" si="82"/>
        <v>51240</v>
      </c>
    </row>
    <row r="66" spans="1:23">
      <c r="A66" s="5" t="s">
        <v>83</v>
      </c>
      <c r="B66" s="15">
        <v>63440</v>
      </c>
      <c r="C66" s="16">
        <v>63290</v>
      </c>
      <c r="D66" s="16">
        <v>65450</v>
      </c>
      <c r="E66" s="16">
        <v>64740</v>
      </c>
      <c r="F66" s="16">
        <v>63150</v>
      </c>
      <c r="G66" s="16">
        <v>61550</v>
      </c>
      <c r="H66" s="16"/>
      <c r="I66" s="5" t="s">
        <v>83</v>
      </c>
      <c r="J66" s="23">
        <v>8300</v>
      </c>
      <c r="K66" s="23">
        <v>8190</v>
      </c>
      <c r="L66" s="23">
        <v>8710</v>
      </c>
      <c r="M66" s="23">
        <v>8720</v>
      </c>
      <c r="N66" s="23">
        <v>8530</v>
      </c>
      <c r="O66" s="23">
        <v>8110</v>
      </c>
      <c r="Q66" s="5" t="s">
        <v>83</v>
      </c>
      <c r="R66" s="23">
        <f t="shared" si="77"/>
        <v>55140</v>
      </c>
      <c r="S66" s="23">
        <f t="shared" si="78"/>
        <v>55100</v>
      </c>
      <c r="T66" s="23">
        <f t="shared" si="79"/>
        <v>56740</v>
      </c>
      <c r="U66" s="23">
        <f t="shared" si="80"/>
        <v>56020</v>
      </c>
      <c r="V66" s="23">
        <f t="shared" si="81"/>
        <v>54620</v>
      </c>
      <c r="W66" s="23">
        <f t="shared" si="82"/>
        <v>53440</v>
      </c>
    </row>
    <row r="67" spans="1:23">
      <c r="A67" s="5" t="s">
        <v>84</v>
      </c>
      <c r="B67" s="15">
        <v>62580</v>
      </c>
      <c r="C67" s="16">
        <v>63570</v>
      </c>
      <c r="D67" s="16">
        <v>63480</v>
      </c>
      <c r="E67" s="16">
        <v>65810</v>
      </c>
      <c r="F67" s="16">
        <v>65260</v>
      </c>
      <c r="G67" s="16">
        <v>63660</v>
      </c>
      <c r="H67" s="16"/>
      <c r="I67" s="5" t="s">
        <v>84</v>
      </c>
      <c r="J67" s="23">
        <v>8200</v>
      </c>
      <c r="K67" s="23">
        <v>8240</v>
      </c>
      <c r="L67" s="23">
        <v>8140</v>
      </c>
      <c r="M67" s="23">
        <v>8660</v>
      </c>
      <c r="N67" s="23">
        <v>8680</v>
      </c>
      <c r="O67" s="23">
        <v>8480</v>
      </c>
      <c r="Q67" s="5" t="s">
        <v>84</v>
      </c>
      <c r="R67" s="23">
        <f t="shared" si="77"/>
        <v>54380</v>
      </c>
      <c r="S67" s="23">
        <f t="shared" si="78"/>
        <v>55330</v>
      </c>
      <c r="T67" s="23">
        <f t="shared" si="79"/>
        <v>55340</v>
      </c>
      <c r="U67" s="23">
        <f t="shared" si="80"/>
        <v>57150</v>
      </c>
      <c r="V67" s="23">
        <f t="shared" si="81"/>
        <v>56580</v>
      </c>
      <c r="W67" s="23">
        <f t="shared" si="82"/>
        <v>55180</v>
      </c>
    </row>
    <row r="68" spans="1:23">
      <c r="A68" s="5" t="s">
        <v>85</v>
      </c>
      <c r="B68" s="15">
        <v>61920</v>
      </c>
      <c r="C68" s="16">
        <v>62590</v>
      </c>
      <c r="D68" s="16">
        <v>63740</v>
      </c>
      <c r="E68" s="16">
        <v>63760</v>
      </c>
      <c r="F68" s="16">
        <v>66170</v>
      </c>
      <c r="G68" s="16">
        <v>65710</v>
      </c>
      <c r="H68" s="16"/>
      <c r="I68" s="5" t="s">
        <v>85</v>
      </c>
      <c r="J68" s="23">
        <v>8090</v>
      </c>
      <c r="K68" s="23">
        <v>8140</v>
      </c>
      <c r="L68" s="23">
        <v>8190</v>
      </c>
      <c r="M68" s="23">
        <v>8110</v>
      </c>
      <c r="N68" s="23">
        <v>8620</v>
      </c>
      <c r="O68" s="23">
        <v>8620</v>
      </c>
      <c r="Q68" s="5" t="s">
        <v>85</v>
      </c>
      <c r="R68" s="23">
        <f t="shared" si="77"/>
        <v>53830</v>
      </c>
      <c r="S68" s="23">
        <f t="shared" si="78"/>
        <v>54450</v>
      </c>
      <c r="T68" s="23">
        <f t="shared" si="79"/>
        <v>55550</v>
      </c>
      <c r="U68" s="23">
        <f t="shared" si="80"/>
        <v>55650</v>
      </c>
      <c r="V68" s="23">
        <f t="shared" si="81"/>
        <v>57550</v>
      </c>
      <c r="W68" s="23">
        <f t="shared" si="82"/>
        <v>57090</v>
      </c>
    </row>
    <row r="69" spans="1:23">
      <c r="A69" s="5" t="s">
        <v>86</v>
      </c>
      <c r="B69" s="15">
        <v>61470</v>
      </c>
      <c r="C69" s="16">
        <v>61860</v>
      </c>
      <c r="D69" s="16">
        <v>62660</v>
      </c>
      <c r="E69" s="16">
        <v>63920</v>
      </c>
      <c r="F69" s="16">
        <v>64030</v>
      </c>
      <c r="G69" s="16">
        <v>66420</v>
      </c>
      <c r="H69" s="16"/>
      <c r="I69" s="5" t="s">
        <v>86</v>
      </c>
      <c r="J69" s="23">
        <v>7660</v>
      </c>
      <c r="K69" s="23">
        <v>8020</v>
      </c>
      <c r="L69" s="23">
        <v>8090</v>
      </c>
      <c r="M69" s="23">
        <v>8150</v>
      </c>
      <c r="N69" s="23">
        <v>8060</v>
      </c>
      <c r="O69" s="23">
        <v>8570</v>
      </c>
      <c r="Q69" s="5" t="s">
        <v>86</v>
      </c>
      <c r="R69" s="23">
        <f t="shared" si="77"/>
        <v>53810</v>
      </c>
      <c r="S69" s="23">
        <f t="shared" si="78"/>
        <v>53840</v>
      </c>
      <c r="T69" s="23">
        <f t="shared" si="79"/>
        <v>54570</v>
      </c>
      <c r="U69" s="23">
        <f t="shared" si="80"/>
        <v>55770</v>
      </c>
      <c r="V69" s="23">
        <f t="shared" si="81"/>
        <v>55970</v>
      </c>
      <c r="W69" s="23">
        <f t="shared" si="82"/>
        <v>57850</v>
      </c>
    </row>
    <row r="70" spans="1:23">
      <c r="A70" s="5" t="s">
        <v>87</v>
      </c>
      <c r="B70" s="15">
        <v>61970</v>
      </c>
      <c r="C70" s="16">
        <v>61390</v>
      </c>
      <c r="D70" s="16">
        <v>61920</v>
      </c>
      <c r="E70" s="16">
        <v>62850</v>
      </c>
      <c r="F70" s="16">
        <v>64160</v>
      </c>
      <c r="G70" s="16">
        <v>64230</v>
      </c>
      <c r="H70" s="16"/>
      <c r="I70" s="5" t="s">
        <v>87</v>
      </c>
      <c r="J70" s="23">
        <v>7800</v>
      </c>
      <c r="K70" s="23">
        <v>7600</v>
      </c>
      <c r="L70" s="23">
        <v>7970</v>
      </c>
      <c r="M70" s="23">
        <v>8040</v>
      </c>
      <c r="N70" s="23">
        <v>8100</v>
      </c>
      <c r="O70" s="23">
        <v>8000</v>
      </c>
      <c r="Q70" s="5" t="s">
        <v>87</v>
      </c>
      <c r="R70" s="23">
        <f t="shared" si="77"/>
        <v>54170</v>
      </c>
      <c r="S70" s="23">
        <f t="shared" si="78"/>
        <v>53790</v>
      </c>
      <c r="T70" s="23">
        <f t="shared" si="79"/>
        <v>53950</v>
      </c>
      <c r="U70" s="23">
        <f t="shared" si="80"/>
        <v>54810</v>
      </c>
      <c r="V70" s="23">
        <f t="shared" si="81"/>
        <v>56060</v>
      </c>
      <c r="W70" s="23">
        <f t="shared" si="82"/>
        <v>56230</v>
      </c>
    </row>
    <row r="71" spans="1:23">
      <c r="A71" s="5" t="s">
        <v>88</v>
      </c>
      <c r="B71" s="15">
        <v>64060</v>
      </c>
      <c r="C71" s="16">
        <v>61880</v>
      </c>
      <c r="D71" s="16">
        <v>61450</v>
      </c>
      <c r="E71" s="16">
        <v>62000</v>
      </c>
      <c r="F71" s="16">
        <v>63000</v>
      </c>
      <c r="G71" s="16">
        <v>64390</v>
      </c>
      <c r="H71" s="16"/>
      <c r="I71" s="5" t="s">
        <v>88</v>
      </c>
      <c r="J71" s="23">
        <v>7780</v>
      </c>
      <c r="K71" s="23">
        <v>7740</v>
      </c>
      <c r="L71" s="23">
        <v>7550</v>
      </c>
      <c r="M71" s="23">
        <v>7940</v>
      </c>
      <c r="N71" s="23">
        <v>7990</v>
      </c>
      <c r="O71" s="23">
        <v>8040</v>
      </c>
      <c r="Q71" s="5" t="s">
        <v>88</v>
      </c>
      <c r="R71" s="23">
        <f t="shared" si="77"/>
        <v>56280</v>
      </c>
      <c r="S71" s="23">
        <f t="shared" si="78"/>
        <v>54140</v>
      </c>
      <c r="T71" s="23">
        <f t="shared" si="79"/>
        <v>53900</v>
      </c>
      <c r="U71" s="23">
        <f t="shared" si="80"/>
        <v>54060</v>
      </c>
      <c r="V71" s="23">
        <f t="shared" si="81"/>
        <v>55010</v>
      </c>
      <c r="W71" s="23">
        <f t="shared" si="82"/>
        <v>56350</v>
      </c>
    </row>
    <row r="72" spans="1:23">
      <c r="A72" s="5" t="s">
        <v>89</v>
      </c>
      <c r="B72" s="15">
        <v>64990</v>
      </c>
      <c r="C72" s="16">
        <v>63990</v>
      </c>
      <c r="D72" s="16">
        <v>61870</v>
      </c>
      <c r="E72" s="16">
        <v>61540</v>
      </c>
      <c r="F72" s="16">
        <v>62060</v>
      </c>
      <c r="G72" s="16">
        <v>63110</v>
      </c>
      <c r="H72" s="16"/>
      <c r="I72" s="5" t="s">
        <v>89</v>
      </c>
      <c r="J72" s="23">
        <v>8180</v>
      </c>
      <c r="K72" s="23">
        <v>7700</v>
      </c>
      <c r="L72" s="23">
        <v>7690</v>
      </c>
      <c r="M72" s="23">
        <v>7480</v>
      </c>
      <c r="N72" s="23">
        <v>7890</v>
      </c>
      <c r="O72" s="23">
        <v>7940</v>
      </c>
      <c r="Q72" s="5" t="s">
        <v>89</v>
      </c>
      <c r="R72" s="23">
        <f t="shared" si="77"/>
        <v>56810</v>
      </c>
      <c r="S72" s="23">
        <f t="shared" si="78"/>
        <v>56290</v>
      </c>
      <c r="T72" s="23">
        <f t="shared" si="79"/>
        <v>54180</v>
      </c>
      <c r="U72" s="23">
        <f t="shared" si="80"/>
        <v>54060</v>
      </c>
      <c r="V72" s="23">
        <f t="shared" si="81"/>
        <v>54170</v>
      </c>
      <c r="W72" s="23">
        <f t="shared" si="82"/>
        <v>55170</v>
      </c>
    </row>
    <row r="73" spans="1:23">
      <c r="A73" s="5" t="s">
        <v>90</v>
      </c>
      <c r="B73" s="15">
        <v>64870</v>
      </c>
      <c r="C73" s="16">
        <v>64870</v>
      </c>
      <c r="D73" s="16">
        <v>63960</v>
      </c>
      <c r="E73" s="16">
        <v>61940</v>
      </c>
      <c r="F73" s="16">
        <v>61630</v>
      </c>
      <c r="G73" s="16">
        <v>62150</v>
      </c>
      <c r="H73" s="16"/>
      <c r="I73" s="5" t="s">
        <v>90</v>
      </c>
      <c r="J73" s="23">
        <v>7950</v>
      </c>
      <c r="K73" s="23">
        <v>8120</v>
      </c>
      <c r="L73" s="23">
        <v>7650</v>
      </c>
      <c r="M73" s="23">
        <v>7620</v>
      </c>
      <c r="N73" s="23">
        <v>7420</v>
      </c>
      <c r="O73" s="23">
        <v>7840</v>
      </c>
      <c r="Q73" s="5" t="s">
        <v>90</v>
      </c>
      <c r="R73" s="23">
        <f t="shared" si="77"/>
        <v>56920</v>
      </c>
      <c r="S73" s="23">
        <f t="shared" si="78"/>
        <v>56750</v>
      </c>
      <c r="T73" s="23">
        <f t="shared" si="79"/>
        <v>56310</v>
      </c>
      <c r="U73" s="23">
        <f t="shared" si="80"/>
        <v>54320</v>
      </c>
      <c r="V73" s="23">
        <f t="shared" si="81"/>
        <v>54210</v>
      </c>
      <c r="W73" s="23">
        <f t="shared" si="82"/>
        <v>54310</v>
      </c>
    </row>
    <row r="74" spans="1:23">
      <c r="A74" s="5" t="s">
        <v>91</v>
      </c>
      <c r="B74" s="15">
        <v>63340</v>
      </c>
      <c r="C74" s="16">
        <v>64740</v>
      </c>
      <c r="D74" s="16">
        <v>64900</v>
      </c>
      <c r="E74" s="16">
        <v>63980</v>
      </c>
      <c r="F74" s="16">
        <v>61970</v>
      </c>
      <c r="G74" s="16">
        <v>61650</v>
      </c>
      <c r="H74" s="16"/>
      <c r="I74" s="5" t="s">
        <v>91</v>
      </c>
      <c r="J74" s="23">
        <v>7550</v>
      </c>
      <c r="K74" s="23">
        <v>7870</v>
      </c>
      <c r="L74" s="23">
        <v>8050</v>
      </c>
      <c r="M74" s="23">
        <v>7600</v>
      </c>
      <c r="N74" s="23">
        <v>7560</v>
      </c>
      <c r="O74" s="23">
        <v>7340</v>
      </c>
      <c r="Q74" s="5" t="s">
        <v>91</v>
      </c>
      <c r="R74" s="23">
        <f t="shared" si="77"/>
        <v>55790</v>
      </c>
      <c r="S74" s="23">
        <f t="shared" si="78"/>
        <v>56870</v>
      </c>
      <c r="T74" s="23">
        <f t="shared" si="79"/>
        <v>56850</v>
      </c>
      <c r="U74" s="23">
        <f t="shared" si="80"/>
        <v>56380</v>
      </c>
      <c r="V74" s="23">
        <f t="shared" si="81"/>
        <v>54410</v>
      </c>
      <c r="W74" s="23">
        <f t="shared" si="82"/>
        <v>54310</v>
      </c>
    </row>
    <row r="75" spans="1:23">
      <c r="A75" s="5" t="s">
        <v>92</v>
      </c>
      <c r="B75" s="15">
        <v>60740</v>
      </c>
      <c r="C75" s="16">
        <v>63250</v>
      </c>
      <c r="D75" s="16">
        <v>64630</v>
      </c>
      <c r="E75" s="16">
        <v>64850</v>
      </c>
      <c r="F75" s="16">
        <v>64010</v>
      </c>
      <c r="G75" s="16">
        <v>62010</v>
      </c>
      <c r="H75" s="16"/>
      <c r="I75" s="5" t="s">
        <v>92</v>
      </c>
      <c r="J75" s="23">
        <v>7060</v>
      </c>
      <c r="K75" s="23">
        <v>7470</v>
      </c>
      <c r="L75" s="23">
        <v>7810</v>
      </c>
      <c r="M75" s="23">
        <v>8000</v>
      </c>
      <c r="N75" s="23">
        <v>7540</v>
      </c>
      <c r="O75" s="23">
        <v>7500</v>
      </c>
      <c r="Q75" s="5" t="s">
        <v>92</v>
      </c>
      <c r="R75" s="23">
        <f t="shared" si="77"/>
        <v>53680</v>
      </c>
      <c r="S75" s="23">
        <f t="shared" si="78"/>
        <v>55780</v>
      </c>
      <c r="T75" s="23">
        <f t="shared" si="79"/>
        <v>56820</v>
      </c>
      <c r="U75" s="23">
        <f t="shared" si="80"/>
        <v>56850</v>
      </c>
      <c r="V75" s="23">
        <f t="shared" si="81"/>
        <v>56470</v>
      </c>
      <c r="W75" s="23">
        <f t="shared" si="82"/>
        <v>54510</v>
      </c>
    </row>
    <row r="76" spans="1:23">
      <c r="A76" s="5" t="s">
        <v>93</v>
      </c>
      <c r="B76" s="15">
        <v>59720</v>
      </c>
      <c r="C76" s="16">
        <v>60560</v>
      </c>
      <c r="D76" s="16">
        <v>63160</v>
      </c>
      <c r="E76" s="16">
        <v>64600</v>
      </c>
      <c r="F76" s="16">
        <v>64880</v>
      </c>
      <c r="G76" s="16">
        <v>64000</v>
      </c>
      <c r="H76" s="16"/>
      <c r="I76" s="5" t="s">
        <v>93</v>
      </c>
      <c r="J76" s="23">
        <v>7000</v>
      </c>
      <c r="K76" s="23">
        <v>6990</v>
      </c>
      <c r="L76" s="23">
        <v>7400</v>
      </c>
      <c r="M76" s="23">
        <v>7740</v>
      </c>
      <c r="N76" s="23">
        <v>7920</v>
      </c>
      <c r="O76" s="23">
        <v>7460</v>
      </c>
      <c r="Q76" s="5" t="s">
        <v>93</v>
      </c>
      <c r="R76" s="23">
        <f t="shared" si="77"/>
        <v>52720</v>
      </c>
      <c r="S76" s="23">
        <f t="shared" si="78"/>
        <v>53570</v>
      </c>
      <c r="T76" s="23">
        <f t="shared" si="79"/>
        <v>55760</v>
      </c>
      <c r="U76" s="23">
        <f t="shared" si="80"/>
        <v>56860</v>
      </c>
      <c r="V76" s="23">
        <f t="shared" si="81"/>
        <v>56960</v>
      </c>
      <c r="W76" s="23">
        <f t="shared" si="82"/>
        <v>56540</v>
      </c>
    </row>
    <row r="77" spans="1:23">
      <c r="A77" s="5" t="s">
        <v>94</v>
      </c>
      <c r="B77" s="15">
        <v>56760</v>
      </c>
      <c r="C77" s="16">
        <v>59590</v>
      </c>
      <c r="D77" s="16">
        <v>60550</v>
      </c>
      <c r="E77" s="16">
        <v>63080</v>
      </c>
      <c r="F77" s="16">
        <v>64620</v>
      </c>
      <c r="G77" s="16">
        <v>64870</v>
      </c>
      <c r="H77" s="16"/>
      <c r="I77" s="5" t="s">
        <v>94</v>
      </c>
      <c r="J77" s="23">
        <v>6170</v>
      </c>
      <c r="K77" s="23">
        <v>6940</v>
      </c>
      <c r="L77" s="23">
        <v>6930</v>
      </c>
      <c r="M77" s="23">
        <v>7330</v>
      </c>
      <c r="N77" s="23">
        <v>7680</v>
      </c>
      <c r="O77" s="23">
        <v>7850</v>
      </c>
      <c r="Q77" s="5" t="s">
        <v>94</v>
      </c>
      <c r="R77" s="23">
        <f t="shared" si="77"/>
        <v>50590</v>
      </c>
      <c r="S77" s="23">
        <f t="shared" si="78"/>
        <v>52650</v>
      </c>
      <c r="T77" s="23">
        <f t="shared" si="79"/>
        <v>53620</v>
      </c>
      <c r="U77" s="23">
        <f t="shared" si="80"/>
        <v>55750</v>
      </c>
      <c r="V77" s="23">
        <f t="shared" si="81"/>
        <v>56940</v>
      </c>
      <c r="W77" s="23">
        <f t="shared" si="82"/>
        <v>57020</v>
      </c>
    </row>
    <row r="78" spans="1:23">
      <c r="A78" s="5" t="s">
        <v>95</v>
      </c>
      <c r="B78" s="15">
        <v>56170</v>
      </c>
      <c r="C78" s="16">
        <v>56650</v>
      </c>
      <c r="D78" s="16">
        <v>59500</v>
      </c>
      <c r="E78" s="16">
        <v>60580</v>
      </c>
      <c r="F78" s="16">
        <v>63080</v>
      </c>
      <c r="G78" s="16">
        <v>64610</v>
      </c>
      <c r="H78" s="16"/>
      <c r="I78" s="5" t="s">
        <v>95</v>
      </c>
      <c r="J78" s="23">
        <v>6110</v>
      </c>
      <c r="K78" s="23">
        <v>6090</v>
      </c>
      <c r="L78" s="23">
        <v>6870</v>
      </c>
      <c r="M78" s="23">
        <v>6860</v>
      </c>
      <c r="N78" s="23">
        <v>7260</v>
      </c>
      <c r="O78" s="23">
        <v>7610</v>
      </c>
      <c r="Q78" s="5" t="s">
        <v>95</v>
      </c>
      <c r="R78" s="23">
        <f t="shared" si="77"/>
        <v>50060</v>
      </c>
      <c r="S78" s="23">
        <f t="shared" si="78"/>
        <v>50560</v>
      </c>
      <c r="T78" s="23">
        <f t="shared" si="79"/>
        <v>52630</v>
      </c>
      <c r="U78" s="23">
        <f t="shared" si="80"/>
        <v>53720</v>
      </c>
      <c r="V78" s="23">
        <f t="shared" si="81"/>
        <v>55820</v>
      </c>
      <c r="W78" s="23">
        <f t="shared" si="82"/>
        <v>57000</v>
      </c>
    </row>
    <row r="79" spans="1:23">
      <c r="A79" s="5" t="s">
        <v>96</v>
      </c>
      <c r="B79" s="15">
        <v>54590</v>
      </c>
      <c r="C79" s="16">
        <v>56110</v>
      </c>
      <c r="D79" s="16">
        <v>56630</v>
      </c>
      <c r="E79" s="16">
        <v>59500</v>
      </c>
      <c r="F79" s="16">
        <v>60620</v>
      </c>
      <c r="G79" s="16">
        <v>63090</v>
      </c>
      <c r="H79" s="16"/>
      <c r="I79" s="5" t="s">
        <v>96</v>
      </c>
      <c r="J79" s="23">
        <v>5770</v>
      </c>
      <c r="K79" s="23">
        <v>6040</v>
      </c>
      <c r="L79" s="23">
        <v>6030</v>
      </c>
      <c r="M79" s="23">
        <v>6790</v>
      </c>
      <c r="N79" s="23">
        <v>6780</v>
      </c>
      <c r="O79" s="23">
        <v>7180</v>
      </c>
      <c r="Q79" s="5" t="s">
        <v>96</v>
      </c>
      <c r="R79" s="23">
        <f t="shared" si="77"/>
        <v>48820</v>
      </c>
      <c r="S79" s="23">
        <f t="shared" si="78"/>
        <v>50070</v>
      </c>
      <c r="T79" s="23">
        <f t="shared" si="79"/>
        <v>50600</v>
      </c>
      <c r="U79" s="23">
        <f t="shared" si="80"/>
        <v>52710</v>
      </c>
      <c r="V79" s="23">
        <f t="shared" si="81"/>
        <v>53840</v>
      </c>
      <c r="W79" s="23">
        <f t="shared" si="82"/>
        <v>55910</v>
      </c>
    </row>
    <row r="80" spans="1:23">
      <c r="A80" s="5" t="s">
        <v>97</v>
      </c>
      <c r="B80" s="15">
        <v>52710</v>
      </c>
      <c r="C80" s="16">
        <v>54520</v>
      </c>
      <c r="D80" s="16">
        <v>56080</v>
      </c>
      <c r="E80" s="16">
        <v>56620</v>
      </c>
      <c r="F80" s="16">
        <v>59520</v>
      </c>
      <c r="G80" s="16">
        <v>60590</v>
      </c>
      <c r="H80" s="16"/>
      <c r="I80" s="5" t="s">
        <v>97</v>
      </c>
      <c r="J80" s="23">
        <v>5410</v>
      </c>
      <c r="K80" s="23">
        <v>5710</v>
      </c>
      <c r="L80" s="23">
        <v>5970</v>
      </c>
      <c r="M80" s="23">
        <v>5950</v>
      </c>
      <c r="N80" s="23">
        <v>6720</v>
      </c>
      <c r="O80" s="23">
        <v>6690</v>
      </c>
      <c r="Q80" s="5" t="s">
        <v>97</v>
      </c>
      <c r="R80" s="23">
        <f t="shared" si="77"/>
        <v>47300</v>
      </c>
      <c r="S80" s="23">
        <f t="shared" si="78"/>
        <v>48810</v>
      </c>
      <c r="T80" s="23">
        <f t="shared" si="79"/>
        <v>50110</v>
      </c>
      <c r="U80" s="23">
        <f t="shared" si="80"/>
        <v>50670</v>
      </c>
      <c r="V80" s="23">
        <f t="shared" si="81"/>
        <v>52800</v>
      </c>
      <c r="W80" s="23">
        <f t="shared" si="82"/>
        <v>53900</v>
      </c>
    </row>
    <row r="81" spans="1:23">
      <c r="A81" s="5" t="s">
        <v>98</v>
      </c>
      <c r="B81" s="15">
        <v>51520</v>
      </c>
      <c r="C81" s="16">
        <v>52670</v>
      </c>
      <c r="D81" s="16">
        <v>54550</v>
      </c>
      <c r="E81" s="16">
        <v>56190</v>
      </c>
      <c r="F81" s="16">
        <v>56670</v>
      </c>
      <c r="G81" s="16">
        <v>59440</v>
      </c>
      <c r="H81" s="16"/>
      <c r="I81" s="5" t="s">
        <v>98</v>
      </c>
      <c r="J81" s="23">
        <v>5120</v>
      </c>
      <c r="K81" s="23">
        <v>5340</v>
      </c>
      <c r="L81" s="23">
        <v>5640</v>
      </c>
      <c r="M81" s="23">
        <v>5900</v>
      </c>
      <c r="N81" s="23">
        <v>5870</v>
      </c>
      <c r="O81" s="23">
        <v>6630</v>
      </c>
      <c r="Q81" s="5" t="s">
        <v>98</v>
      </c>
      <c r="R81" s="23">
        <f t="shared" si="77"/>
        <v>46400</v>
      </c>
      <c r="S81" s="23">
        <f t="shared" si="78"/>
        <v>47330</v>
      </c>
      <c r="T81" s="23">
        <f t="shared" si="79"/>
        <v>48910</v>
      </c>
      <c r="U81" s="23">
        <f t="shared" si="80"/>
        <v>50290</v>
      </c>
      <c r="V81" s="23">
        <f t="shared" si="81"/>
        <v>50800</v>
      </c>
      <c r="W81" s="23">
        <f t="shared" si="82"/>
        <v>52810</v>
      </c>
    </row>
    <row r="82" spans="1:23">
      <c r="A82" s="5" t="s">
        <v>99</v>
      </c>
      <c r="B82" s="15">
        <v>49600</v>
      </c>
      <c r="C82" s="16">
        <v>51500</v>
      </c>
      <c r="D82" s="16">
        <v>52710</v>
      </c>
      <c r="E82" s="16">
        <v>54590</v>
      </c>
      <c r="F82" s="16">
        <v>56290</v>
      </c>
      <c r="G82" s="16">
        <v>56700</v>
      </c>
      <c r="H82" s="16"/>
      <c r="I82" s="5" t="s">
        <v>99</v>
      </c>
      <c r="J82" s="23">
        <v>4850</v>
      </c>
      <c r="K82" s="23">
        <v>5050</v>
      </c>
      <c r="L82" s="23">
        <v>5280</v>
      </c>
      <c r="M82" s="23">
        <v>5570</v>
      </c>
      <c r="N82" s="23">
        <v>5840</v>
      </c>
      <c r="O82" s="23">
        <v>5780</v>
      </c>
      <c r="Q82" s="5" t="s">
        <v>99</v>
      </c>
      <c r="R82" s="23">
        <f t="shared" si="77"/>
        <v>44750</v>
      </c>
      <c r="S82" s="23">
        <f t="shared" si="78"/>
        <v>46450</v>
      </c>
      <c r="T82" s="23">
        <f t="shared" si="79"/>
        <v>47430</v>
      </c>
      <c r="U82" s="23">
        <f t="shared" si="80"/>
        <v>49020</v>
      </c>
      <c r="V82" s="23">
        <f t="shared" si="81"/>
        <v>50450</v>
      </c>
      <c r="W82" s="23">
        <f t="shared" si="82"/>
        <v>50920</v>
      </c>
    </row>
    <row r="83" spans="1:23">
      <c r="A83" s="5" t="s">
        <v>100</v>
      </c>
      <c r="B83" s="15">
        <v>48810</v>
      </c>
      <c r="C83" s="16">
        <v>49570</v>
      </c>
      <c r="D83" s="16">
        <v>51500</v>
      </c>
      <c r="E83" s="16">
        <v>52860</v>
      </c>
      <c r="F83" s="16">
        <v>54700</v>
      </c>
      <c r="G83" s="16">
        <v>56330</v>
      </c>
      <c r="H83" s="16"/>
      <c r="I83" s="5" t="s">
        <v>100</v>
      </c>
      <c r="J83" s="23">
        <v>4530</v>
      </c>
      <c r="K83" s="23">
        <v>4780</v>
      </c>
      <c r="L83" s="23">
        <v>4980</v>
      </c>
      <c r="M83" s="23">
        <v>5210</v>
      </c>
      <c r="N83" s="23">
        <v>5500</v>
      </c>
      <c r="O83" s="23">
        <v>5750</v>
      </c>
      <c r="Q83" s="5" t="s">
        <v>100</v>
      </c>
      <c r="R83" s="23">
        <f t="shared" si="77"/>
        <v>44280</v>
      </c>
      <c r="S83" s="23">
        <f t="shared" si="78"/>
        <v>44790</v>
      </c>
      <c r="T83" s="23">
        <f t="shared" si="79"/>
        <v>46520</v>
      </c>
      <c r="U83" s="23">
        <f t="shared" si="80"/>
        <v>47650</v>
      </c>
      <c r="V83" s="23">
        <f t="shared" si="81"/>
        <v>49200</v>
      </c>
      <c r="W83" s="23">
        <f t="shared" si="82"/>
        <v>50580</v>
      </c>
    </row>
    <row r="84" spans="1:23">
      <c r="A84" s="5" t="s">
        <v>101</v>
      </c>
      <c r="B84" s="15">
        <v>47900</v>
      </c>
      <c r="C84" s="16">
        <v>48780</v>
      </c>
      <c r="D84" s="16">
        <v>49520</v>
      </c>
      <c r="E84" s="16">
        <v>51510</v>
      </c>
      <c r="F84" s="16">
        <v>52910</v>
      </c>
      <c r="G84" s="16">
        <v>54690</v>
      </c>
      <c r="H84" s="16"/>
      <c r="I84" s="5" t="s">
        <v>101</v>
      </c>
      <c r="J84" s="23">
        <v>4300</v>
      </c>
      <c r="K84" s="23">
        <v>4470</v>
      </c>
      <c r="L84" s="23">
        <v>4700</v>
      </c>
      <c r="M84" s="23">
        <v>4900</v>
      </c>
      <c r="N84" s="23">
        <v>5110</v>
      </c>
      <c r="O84" s="23">
        <v>5410</v>
      </c>
      <c r="Q84" s="5" t="s">
        <v>101</v>
      </c>
      <c r="R84" s="23">
        <f t="shared" si="77"/>
        <v>43600</v>
      </c>
      <c r="S84" s="23">
        <f t="shared" si="78"/>
        <v>44310</v>
      </c>
      <c r="T84" s="23">
        <f t="shared" si="79"/>
        <v>44820</v>
      </c>
      <c r="U84" s="23">
        <f t="shared" si="80"/>
        <v>46610</v>
      </c>
      <c r="V84" s="23">
        <f t="shared" si="81"/>
        <v>47800</v>
      </c>
      <c r="W84" s="23">
        <f t="shared" si="82"/>
        <v>49280</v>
      </c>
    </row>
    <row r="85" spans="1:23">
      <c r="A85" s="5" t="s">
        <v>102</v>
      </c>
      <c r="B85" s="15">
        <v>47750</v>
      </c>
      <c r="C85" s="16">
        <v>47780</v>
      </c>
      <c r="D85" s="16">
        <v>48750</v>
      </c>
      <c r="E85" s="16">
        <v>49430</v>
      </c>
      <c r="F85" s="16">
        <v>51570</v>
      </c>
      <c r="G85" s="16">
        <v>52800</v>
      </c>
      <c r="H85" s="16"/>
      <c r="I85" s="5" t="s">
        <v>102</v>
      </c>
      <c r="J85" s="23">
        <v>4150</v>
      </c>
      <c r="K85" s="23">
        <v>4220</v>
      </c>
      <c r="L85" s="23">
        <v>4400</v>
      </c>
      <c r="M85" s="23">
        <v>4620</v>
      </c>
      <c r="N85" s="23">
        <v>4820</v>
      </c>
      <c r="O85" s="23">
        <v>5010</v>
      </c>
      <c r="Q85" s="5" t="s">
        <v>102</v>
      </c>
      <c r="R85" s="23">
        <f t="shared" si="77"/>
        <v>43600</v>
      </c>
      <c r="S85" s="23">
        <f t="shared" si="78"/>
        <v>43560</v>
      </c>
      <c r="T85" s="23">
        <f t="shared" si="79"/>
        <v>44350</v>
      </c>
      <c r="U85" s="23">
        <f t="shared" si="80"/>
        <v>44810</v>
      </c>
      <c r="V85" s="23">
        <f t="shared" si="81"/>
        <v>46750</v>
      </c>
      <c r="W85" s="23">
        <f t="shared" si="82"/>
        <v>47790</v>
      </c>
    </row>
    <row r="86" spans="1:23">
      <c r="A86" s="5" t="s">
        <v>103</v>
      </c>
      <c r="B86" s="15">
        <v>46940</v>
      </c>
      <c r="C86" s="16">
        <v>47610</v>
      </c>
      <c r="D86" s="16">
        <v>47660</v>
      </c>
      <c r="E86" s="16">
        <v>48680</v>
      </c>
      <c r="F86" s="16">
        <v>49390</v>
      </c>
      <c r="G86" s="16">
        <v>51490</v>
      </c>
      <c r="H86" s="16"/>
      <c r="I86" s="5" t="s">
        <v>103</v>
      </c>
      <c r="J86" s="23">
        <v>3800</v>
      </c>
      <c r="K86" s="23">
        <v>4070</v>
      </c>
      <c r="L86" s="23">
        <v>4150</v>
      </c>
      <c r="M86" s="23">
        <v>4330</v>
      </c>
      <c r="N86" s="23">
        <v>4530</v>
      </c>
      <c r="O86" s="23">
        <v>4730</v>
      </c>
      <c r="Q86" s="5" t="s">
        <v>103</v>
      </c>
      <c r="R86" s="23">
        <f t="shared" si="77"/>
        <v>43140</v>
      </c>
      <c r="S86" s="23">
        <f t="shared" si="78"/>
        <v>43540</v>
      </c>
      <c r="T86" s="23">
        <f t="shared" si="79"/>
        <v>43510</v>
      </c>
      <c r="U86" s="23">
        <f t="shared" si="80"/>
        <v>44350</v>
      </c>
      <c r="V86" s="23">
        <f t="shared" si="81"/>
        <v>44860</v>
      </c>
      <c r="W86" s="23">
        <f t="shared" si="82"/>
        <v>46760</v>
      </c>
    </row>
    <row r="87" spans="1:23">
      <c r="A87" s="5" t="s">
        <v>104</v>
      </c>
      <c r="B87" s="15">
        <v>47130</v>
      </c>
      <c r="C87" s="16">
        <v>46820</v>
      </c>
      <c r="D87" s="16">
        <v>47550</v>
      </c>
      <c r="E87" s="16">
        <v>47610</v>
      </c>
      <c r="F87" s="16">
        <v>48660</v>
      </c>
      <c r="G87" s="16">
        <v>49300</v>
      </c>
      <c r="H87" s="16"/>
      <c r="I87" s="5" t="s">
        <v>104</v>
      </c>
      <c r="J87" s="23">
        <v>3670</v>
      </c>
      <c r="K87" s="23">
        <v>3720</v>
      </c>
      <c r="L87" s="23">
        <v>3990</v>
      </c>
      <c r="M87" s="23">
        <v>4070</v>
      </c>
      <c r="N87" s="23">
        <v>4250</v>
      </c>
      <c r="O87" s="23">
        <v>4440</v>
      </c>
      <c r="Q87" s="5" t="s">
        <v>104</v>
      </c>
      <c r="R87" s="23">
        <f t="shared" ref="R87:R150" si="89">+B87-J87</f>
        <v>43460</v>
      </c>
      <c r="S87" s="23">
        <f t="shared" ref="S87:S150" si="90">+C87-K87</f>
        <v>43100</v>
      </c>
      <c r="T87" s="23">
        <f t="shared" ref="T87:T150" si="91">+D87-L87</f>
        <v>43560</v>
      </c>
      <c r="U87" s="23">
        <f t="shared" ref="U87:U150" si="92">+E87-M87</f>
        <v>43540</v>
      </c>
      <c r="V87" s="23">
        <f t="shared" ref="V87:V150" si="93">+F87-N87</f>
        <v>44410</v>
      </c>
      <c r="W87" s="23">
        <f t="shared" ref="W87:W150" si="94">+G87-O87</f>
        <v>44860</v>
      </c>
    </row>
    <row r="88" spans="1:23">
      <c r="A88" s="5" t="s">
        <v>105</v>
      </c>
      <c r="B88" s="15">
        <v>46990</v>
      </c>
      <c r="C88" s="16">
        <v>46880</v>
      </c>
      <c r="D88" s="16">
        <v>46540</v>
      </c>
      <c r="E88" s="16">
        <v>47300</v>
      </c>
      <c r="F88" s="16">
        <v>47440</v>
      </c>
      <c r="G88" s="16">
        <v>48460</v>
      </c>
      <c r="H88" s="16"/>
      <c r="I88" s="5" t="s">
        <v>105</v>
      </c>
      <c r="J88" s="23">
        <v>3360</v>
      </c>
      <c r="K88" s="23">
        <v>3590</v>
      </c>
      <c r="L88" s="23">
        <v>3640</v>
      </c>
      <c r="M88" s="23">
        <v>3910</v>
      </c>
      <c r="N88" s="23">
        <v>3990</v>
      </c>
      <c r="O88" s="23">
        <v>4150</v>
      </c>
      <c r="Q88" s="5" t="s">
        <v>105</v>
      </c>
      <c r="R88" s="23">
        <f t="shared" si="89"/>
        <v>43630</v>
      </c>
      <c r="S88" s="23">
        <f t="shared" si="90"/>
        <v>43290</v>
      </c>
      <c r="T88" s="23">
        <f t="shared" si="91"/>
        <v>42900</v>
      </c>
      <c r="U88" s="23">
        <f t="shared" si="92"/>
        <v>43390</v>
      </c>
      <c r="V88" s="23">
        <f t="shared" si="93"/>
        <v>43450</v>
      </c>
      <c r="W88" s="23">
        <f t="shared" si="94"/>
        <v>44310</v>
      </c>
    </row>
    <row r="89" spans="1:23">
      <c r="A89" s="5" t="s">
        <v>106</v>
      </c>
      <c r="B89" s="15">
        <v>39440</v>
      </c>
      <c r="C89" s="16">
        <v>46680</v>
      </c>
      <c r="D89" s="16">
        <v>46570</v>
      </c>
      <c r="E89" s="16">
        <v>46250</v>
      </c>
      <c r="F89" s="16">
        <v>47140</v>
      </c>
      <c r="G89" s="16">
        <v>47140</v>
      </c>
      <c r="H89" s="16"/>
      <c r="I89" s="5" t="s">
        <v>106</v>
      </c>
      <c r="J89" s="23">
        <v>2830</v>
      </c>
      <c r="K89" s="23">
        <v>3280</v>
      </c>
      <c r="L89" s="23">
        <v>3510</v>
      </c>
      <c r="M89" s="23">
        <v>3560</v>
      </c>
      <c r="N89" s="23">
        <v>3830</v>
      </c>
      <c r="O89" s="23">
        <v>3890</v>
      </c>
      <c r="Q89" s="5" t="s">
        <v>106</v>
      </c>
      <c r="R89" s="23">
        <f t="shared" si="89"/>
        <v>36610</v>
      </c>
      <c r="S89" s="23">
        <f t="shared" si="90"/>
        <v>43400</v>
      </c>
      <c r="T89" s="23">
        <f t="shared" si="91"/>
        <v>43060</v>
      </c>
      <c r="U89" s="23">
        <f t="shared" si="92"/>
        <v>42690</v>
      </c>
      <c r="V89" s="23">
        <f t="shared" si="93"/>
        <v>43310</v>
      </c>
      <c r="W89" s="23">
        <f t="shared" si="94"/>
        <v>43250</v>
      </c>
    </row>
    <row r="90" spans="1:23">
      <c r="A90" s="5" t="s">
        <v>107</v>
      </c>
      <c r="B90" s="15">
        <v>37120</v>
      </c>
      <c r="C90" s="16">
        <v>39150</v>
      </c>
      <c r="D90" s="16">
        <v>46290</v>
      </c>
      <c r="E90" s="16">
        <v>46260</v>
      </c>
      <c r="F90" s="16">
        <v>45940</v>
      </c>
      <c r="G90" s="16">
        <v>46780</v>
      </c>
      <c r="H90" s="16"/>
      <c r="I90" s="5" t="s">
        <v>107</v>
      </c>
      <c r="J90" s="23">
        <v>2690</v>
      </c>
      <c r="K90" s="23">
        <v>2760</v>
      </c>
      <c r="L90" s="23">
        <v>3190</v>
      </c>
      <c r="M90" s="23">
        <v>3420</v>
      </c>
      <c r="N90" s="23">
        <v>3470</v>
      </c>
      <c r="O90" s="23">
        <v>3740</v>
      </c>
      <c r="Q90" s="5" t="s">
        <v>107</v>
      </c>
      <c r="R90" s="23">
        <f t="shared" si="89"/>
        <v>34430</v>
      </c>
      <c r="S90" s="23">
        <f t="shared" si="90"/>
        <v>36390</v>
      </c>
      <c r="T90" s="23">
        <f t="shared" si="91"/>
        <v>43100</v>
      </c>
      <c r="U90" s="23">
        <f t="shared" si="92"/>
        <v>42840</v>
      </c>
      <c r="V90" s="23">
        <f t="shared" si="93"/>
        <v>42470</v>
      </c>
      <c r="W90" s="23">
        <f t="shared" si="94"/>
        <v>43040</v>
      </c>
    </row>
    <row r="91" spans="1:23">
      <c r="A91" s="5" t="s">
        <v>108</v>
      </c>
      <c r="B91" s="15">
        <v>35090</v>
      </c>
      <c r="C91" s="16">
        <v>36750</v>
      </c>
      <c r="D91" s="16">
        <v>38790</v>
      </c>
      <c r="E91" s="16">
        <v>45930</v>
      </c>
      <c r="F91" s="16">
        <v>45870</v>
      </c>
      <c r="G91" s="16">
        <v>45500</v>
      </c>
      <c r="H91" s="16"/>
      <c r="I91" s="5" t="s">
        <v>108</v>
      </c>
      <c r="J91" s="23">
        <v>2490</v>
      </c>
      <c r="K91" s="23">
        <v>2620</v>
      </c>
      <c r="L91" s="23">
        <v>2690</v>
      </c>
      <c r="M91" s="23">
        <v>3090</v>
      </c>
      <c r="N91" s="23">
        <v>3320</v>
      </c>
      <c r="O91" s="23">
        <v>3370</v>
      </c>
      <c r="Q91" s="5" t="s">
        <v>108</v>
      </c>
      <c r="R91" s="23">
        <f t="shared" si="89"/>
        <v>32600</v>
      </c>
      <c r="S91" s="23">
        <f t="shared" si="90"/>
        <v>34130</v>
      </c>
      <c r="T91" s="23">
        <f t="shared" si="91"/>
        <v>36100</v>
      </c>
      <c r="U91" s="23">
        <f t="shared" si="92"/>
        <v>42840</v>
      </c>
      <c r="V91" s="23">
        <f t="shared" si="93"/>
        <v>42550</v>
      </c>
      <c r="W91" s="23">
        <f t="shared" si="94"/>
        <v>42130</v>
      </c>
    </row>
    <row r="92" spans="1:23">
      <c r="A92" s="5" t="s">
        <v>109</v>
      </c>
      <c r="B92" s="15">
        <v>30930</v>
      </c>
      <c r="C92" s="16">
        <v>34720</v>
      </c>
      <c r="D92" s="16">
        <v>36400</v>
      </c>
      <c r="E92" s="16">
        <v>38370</v>
      </c>
      <c r="F92" s="16">
        <v>45450</v>
      </c>
      <c r="G92" s="16">
        <v>45410</v>
      </c>
      <c r="H92" s="16"/>
      <c r="I92" s="5" t="s">
        <v>109</v>
      </c>
      <c r="J92" s="23">
        <v>2220</v>
      </c>
      <c r="K92" s="23">
        <v>2400</v>
      </c>
      <c r="L92" s="23">
        <v>2540</v>
      </c>
      <c r="M92" s="23">
        <v>2620</v>
      </c>
      <c r="N92" s="23">
        <v>3010</v>
      </c>
      <c r="O92" s="23">
        <v>3230</v>
      </c>
      <c r="Q92" s="5" t="s">
        <v>109</v>
      </c>
      <c r="R92" s="23">
        <f t="shared" si="89"/>
        <v>28710</v>
      </c>
      <c r="S92" s="23">
        <f t="shared" si="90"/>
        <v>32320</v>
      </c>
      <c r="T92" s="23">
        <f t="shared" si="91"/>
        <v>33860</v>
      </c>
      <c r="U92" s="23">
        <f t="shared" si="92"/>
        <v>35750</v>
      </c>
      <c r="V92" s="23">
        <f t="shared" si="93"/>
        <v>42440</v>
      </c>
      <c r="W92" s="23">
        <f t="shared" si="94"/>
        <v>42180</v>
      </c>
    </row>
    <row r="93" spans="1:23">
      <c r="A93" s="5" t="s">
        <v>110</v>
      </c>
      <c r="B93" s="15">
        <v>33980</v>
      </c>
      <c r="C93" s="16">
        <v>30520</v>
      </c>
      <c r="D93" s="16">
        <v>34240</v>
      </c>
      <c r="E93" s="16">
        <v>35990</v>
      </c>
      <c r="F93" s="16">
        <v>37960</v>
      </c>
      <c r="G93" s="16">
        <v>44900</v>
      </c>
      <c r="H93" s="16"/>
      <c r="I93" s="5" t="s">
        <v>110</v>
      </c>
      <c r="J93" s="23">
        <v>2180</v>
      </c>
      <c r="K93" s="23">
        <v>2150</v>
      </c>
      <c r="L93" s="23">
        <v>2320</v>
      </c>
      <c r="M93" s="23">
        <v>2470</v>
      </c>
      <c r="N93" s="23">
        <v>2550</v>
      </c>
      <c r="O93" s="23">
        <v>2900</v>
      </c>
      <c r="Q93" s="5" t="s">
        <v>110</v>
      </c>
      <c r="R93" s="23">
        <f t="shared" si="89"/>
        <v>31800</v>
      </c>
      <c r="S93" s="23">
        <f t="shared" si="90"/>
        <v>28370</v>
      </c>
      <c r="T93" s="23">
        <f t="shared" si="91"/>
        <v>31920</v>
      </c>
      <c r="U93" s="23">
        <f t="shared" si="92"/>
        <v>33520</v>
      </c>
      <c r="V93" s="23">
        <f t="shared" si="93"/>
        <v>35410</v>
      </c>
      <c r="W93" s="23">
        <f t="shared" si="94"/>
        <v>42000</v>
      </c>
    </row>
    <row r="94" spans="1:23">
      <c r="A94" s="5" t="s">
        <v>111</v>
      </c>
      <c r="B94" s="15">
        <v>32710</v>
      </c>
      <c r="C94" s="16">
        <v>33460</v>
      </c>
      <c r="D94" s="16">
        <v>30100</v>
      </c>
      <c r="E94" s="16">
        <v>33760</v>
      </c>
      <c r="F94" s="16">
        <v>35530</v>
      </c>
      <c r="G94" s="16">
        <v>37430</v>
      </c>
      <c r="H94" s="16"/>
      <c r="I94" s="5" t="s">
        <v>111</v>
      </c>
      <c r="J94" s="23">
        <v>2090</v>
      </c>
      <c r="K94" s="23">
        <v>2110</v>
      </c>
      <c r="L94" s="23">
        <v>2070</v>
      </c>
      <c r="M94" s="23">
        <v>2240</v>
      </c>
      <c r="N94" s="23">
        <v>2380</v>
      </c>
      <c r="O94" s="23">
        <v>2470</v>
      </c>
      <c r="Q94" s="5" t="s">
        <v>111</v>
      </c>
      <c r="R94" s="23">
        <f t="shared" si="89"/>
        <v>30620</v>
      </c>
      <c r="S94" s="23">
        <f t="shared" si="90"/>
        <v>31350</v>
      </c>
      <c r="T94" s="23">
        <f t="shared" si="91"/>
        <v>28030</v>
      </c>
      <c r="U94" s="23">
        <f t="shared" si="92"/>
        <v>31520</v>
      </c>
      <c r="V94" s="23">
        <f t="shared" si="93"/>
        <v>33150</v>
      </c>
      <c r="W94" s="23">
        <f t="shared" si="94"/>
        <v>34960</v>
      </c>
    </row>
    <row r="95" spans="1:23">
      <c r="A95" s="5" t="s">
        <v>112</v>
      </c>
      <c r="B95" s="15">
        <v>29850</v>
      </c>
      <c r="C95" s="16">
        <v>32150</v>
      </c>
      <c r="D95" s="16">
        <v>32890</v>
      </c>
      <c r="E95" s="16">
        <v>29630</v>
      </c>
      <c r="F95" s="16">
        <v>33220</v>
      </c>
      <c r="G95" s="16">
        <v>34960</v>
      </c>
      <c r="H95" s="16"/>
      <c r="I95" s="5" t="s">
        <v>112</v>
      </c>
      <c r="J95" s="23">
        <v>2030</v>
      </c>
      <c r="K95" s="23">
        <v>2010</v>
      </c>
      <c r="L95" s="23">
        <v>2010</v>
      </c>
      <c r="M95" s="23">
        <v>2010</v>
      </c>
      <c r="N95" s="23">
        <v>2160</v>
      </c>
      <c r="O95" s="23">
        <v>2310</v>
      </c>
      <c r="Q95" s="5" t="s">
        <v>112</v>
      </c>
      <c r="R95" s="23">
        <f t="shared" si="89"/>
        <v>27820</v>
      </c>
      <c r="S95" s="23">
        <f t="shared" si="90"/>
        <v>30140</v>
      </c>
      <c r="T95" s="23">
        <f t="shared" si="91"/>
        <v>30880</v>
      </c>
      <c r="U95" s="23">
        <f t="shared" si="92"/>
        <v>27620</v>
      </c>
      <c r="V95" s="23">
        <f t="shared" si="93"/>
        <v>31060</v>
      </c>
      <c r="W95" s="23">
        <f t="shared" si="94"/>
        <v>32650</v>
      </c>
    </row>
    <row r="96" spans="1:23">
      <c r="A96" s="5" t="s">
        <v>113</v>
      </c>
      <c r="B96" s="15">
        <v>26580</v>
      </c>
      <c r="C96" s="16">
        <v>29310</v>
      </c>
      <c r="D96" s="16">
        <v>31560</v>
      </c>
      <c r="E96" s="16">
        <v>32210</v>
      </c>
      <c r="F96" s="16">
        <v>29120</v>
      </c>
      <c r="G96" s="16">
        <v>32630</v>
      </c>
      <c r="H96" s="16"/>
      <c r="I96" s="5" t="s">
        <v>113</v>
      </c>
      <c r="J96" s="23">
        <v>1690</v>
      </c>
      <c r="K96" s="23">
        <v>1950</v>
      </c>
      <c r="L96" s="23">
        <v>1920</v>
      </c>
      <c r="M96" s="23">
        <v>1930</v>
      </c>
      <c r="N96" s="23">
        <v>1940</v>
      </c>
      <c r="O96" s="23">
        <v>2060</v>
      </c>
      <c r="Q96" s="5" t="s">
        <v>113</v>
      </c>
      <c r="R96" s="23">
        <f t="shared" si="89"/>
        <v>24890</v>
      </c>
      <c r="S96" s="23">
        <f t="shared" si="90"/>
        <v>27360</v>
      </c>
      <c r="T96" s="23">
        <f t="shared" si="91"/>
        <v>29640</v>
      </c>
      <c r="U96" s="23">
        <f t="shared" si="92"/>
        <v>30280</v>
      </c>
      <c r="V96" s="23">
        <f t="shared" si="93"/>
        <v>27180</v>
      </c>
      <c r="W96" s="23">
        <f t="shared" si="94"/>
        <v>30570</v>
      </c>
    </row>
    <row r="97" spans="1:23">
      <c r="A97" s="5" t="s">
        <v>114</v>
      </c>
      <c r="B97" s="15">
        <v>25040</v>
      </c>
      <c r="C97" s="16">
        <v>26030</v>
      </c>
      <c r="D97" s="16">
        <v>28700</v>
      </c>
      <c r="E97" s="16">
        <v>30890</v>
      </c>
      <c r="F97" s="16">
        <v>31540</v>
      </c>
      <c r="G97" s="16">
        <v>28470</v>
      </c>
      <c r="H97" s="16"/>
      <c r="I97" s="5" t="s">
        <v>114</v>
      </c>
      <c r="J97" s="23">
        <v>1530</v>
      </c>
      <c r="K97" s="23">
        <v>1620</v>
      </c>
      <c r="L97" s="23">
        <v>1880</v>
      </c>
      <c r="M97" s="23">
        <v>1830</v>
      </c>
      <c r="N97" s="23">
        <v>1850</v>
      </c>
      <c r="O97" s="23">
        <v>1850</v>
      </c>
      <c r="Q97" s="5" t="s">
        <v>114</v>
      </c>
      <c r="R97" s="23">
        <f t="shared" si="89"/>
        <v>23510</v>
      </c>
      <c r="S97" s="23">
        <f t="shared" si="90"/>
        <v>24410</v>
      </c>
      <c r="T97" s="23">
        <f t="shared" si="91"/>
        <v>26820</v>
      </c>
      <c r="U97" s="23">
        <f t="shared" si="92"/>
        <v>29060</v>
      </c>
      <c r="V97" s="23">
        <f t="shared" si="93"/>
        <v>29690</v>
      </c>
      <c r="W97" s="23">
        <f t="shared" si="94"/>
        <v>26620</v>
      </c>
    </row>
    <row r="98" spans="1:23">
      <c r="A98" s="5" t="s">
        <v>115</v>
      </c>
      <c r="B98" s="15">
        <v>23380</v>
      </c>
      <c r="C98" s="16">
        <v>24440</v>
      </c>
      <c r="D98" s="16">
        <v>25390</v>
      </c>
      <c r="E98" s="16">
        <v>28050</v>
      </c>
      <c r="F98" s="16">
        <v>30170</v>
      </c>
      <c r="G98" s="16">
        <v>30810</v>
      </c>
      <c r="H98" s="16"/>
      <c r="I98" s="5" t="s">
        <v>115</v>
      </c>
      <c r="J98" s="23">
        <v>1420</v>
      </c>
      <c r="K98" s="23">
        <v>1460</v>
      </c>
      <c r="L98" s="23">
        <v>1520</v>
      </c>
      <c r="M98" s="23">
        <v>1790</v>
      </c>
      <c r="N98" s="23">
        <v>1740</v>
      </c>
      <c r="O98" s="23">
        <v>1760</v>
      </c>
      <c r="Q98" s="5" t="s">
        <v>115</v>
      </c>
      <c r="R98" s="23">
        <f t="shared" si="89"/>
        <v>21960</v>
      </c>
      <c r="S98" s="23">
        <f t="shared" si="90"/>
        <v>22980</v>
      </c>
      <c r="T98" s="23">
        <f t="shared" si="91"/>
        <v>23870</v>
      </c>
      <c r="U98" s="23">
        <f t="shared" si="92"/>
        <v>26260</v>
      </c>
      <c r="V98" s="23">
        <f t="shared" si="93"/>
        <v>28430</v>
      </c>
      <c r="W98" s="23">
        <f t="shared" si="94"/>
        <v>29050</v>
      </c>
    </row>
    <row r="99" spans="1:23">
      <c r="A99" s="5" t="s">
        <v>116</v>
      </c>
      <c r="B99" s="15">
        <v>21550</v>
      </c>
      <c r="C99" s="16">
        <v>22740</v>
      </c>
      <c r="D99" s="16">
        <v>23790</v>
      </c>
      <c r="E99" s="16">
        <v>24730</v>
      </c>
      <c r="F99" s="16">
        <v>27330</v>
      </c>
      <c r="G99" s="16">
        <v>29340</v>
      </c>
      <c r="H99" s="16"/>
      <c r="I99" s="5" t="s">
        <v>116</v>
      </c>
      <c r="J99" s="23">
        <v>1210</v>
      </c>
      <c r="K99" s="23">
        <v>1340</v>
      </c>
      <c r="L99" s="23">
        <v>1380</v>
      </c>
      <c r="M99" s="23">
        <v>1420</v>
      </c>
      <c r="N99" s="23">
        <v>1690</v>
      </c>
      <c r="O99" s="23">
        <v>1640</v>
      </c>
      <c r="Q99" s="5" t="s">
        <v>116</v>
      </c>
      <c r="R99" s="23">
        <f t="shared" si="89"/>
        <v>20340</v>
      </c>
      <c r="S99" s="23">
        <f t="shared" si="90"/>
        <v>21400</v>
      </c>
      <c r="T99" s="23">
        <f t="shared" si="91"/>
        <v>22410</v>
      </c>
      <c r="U99" s="23">
        <f t="shared" si="92"/>
        <v>23310</v>
      </c>
      <c r="V99" s="23">
        <f t="shared" si="93"/>
        <v>25640</v>
      </c>
      <c r="W99" s="23">
        <f t="shared" si="94"/>
        <v>27700</v>
      </c>
    </row>
    <row r="100" spans="1:23">
      <c r="A100" s="5" t="s">
        <v>117</v>
      </c>
      <c r="B100" s="15">
        <v>20210</v>
      </c>
      <c r="C100" s="16">
        <v>20870</v>
      </c>
      <c r="D100" s="16">
        <v>22030</v>
      </c>
      <c r="E100" s="16">
        <v>23000</v>
      </c>
      <c r="F100" s="16">
        <v>24050</v>
      </c>
      <c r="G100" s="16">
        <v>26480</v>
      </c>
      <c r="H100" s="16"/>
      <c r="I100" s="5" t="s">
        <v>117</v>
      </c>
      <c r="J100" s="23">
        <v>1020</v>
      </c>
      <c r="K100" s="23">
        <v>1150</v>
      </c>
      <c r="L100" s="23">
        <v>1270</v>
      </c>
      <c r="M100" s="23">
        <v>1290</v>
      </c>
      <c r="N100" s="23">
        <v>1350</v>
      </c>
      <c r="O100" s="23">
        <v>1590</v>
      </c>
      <c r="Q100" s="5" t="s">
        <v>117</v>
      </c>
      <c r="R100" s="23">
        <f t="shared" si="89"/>
        <v>19190</v>
      </c>
      <c r="S100" s="23">
        <f t="shared" si="90"/>
        <v>19720</v>
      </c>
      <c r="T100" s="23">
        <f t="shared" si="91"/>
        <v>20760</v>
      </c>
      <c r="U100" s="23">
        <f t="shared" si="92"/>
        <v>21710</v>
      </c>
      <c r="V100" s="23">
        <f t="shared" si="93"/>
        <v>22700</v>
      </c>
      <c r="W100" s="23">
        <f t="shared" si="94"/>
        <v>24890</v>
      </c>
    </row>
    <row r="101" spans="1:23">
      <c r="A101" s="5" t="s">
        <v>118</v>
      </c>
      <c r="B101" s="15">
        <v>19160</v>
      </c>
      <c r="C101" s="16">
        <v>19460</v>
      </c>
      <c r="D101" s="16">
        <v>20180</v>
      </c>
      <c r="E101" s="16">
        <v>21290</v>
      </c>
      <c r="F101" s="16">
        <v>22190</v>
      </c>
      <c r="G101" s="16">
        <v>23240</v>
      </c>
      <c r="H101" s="16"/>
      <c r="I101" s="5" t="s">
        <v>118</v>
      </c>
      <c r="J101" s="23">
        <v>960</v>
      </c>
      <c r="K101" s="23">
        <v>940</v>
      </c>
      <c r="L101" s="23">
        <v>1090</v>
      </c>
      <c r="M101" s="23">
        <v>1180</v>
      </c>
      <c r="N101" s="23">
        <v>1190</v>
      </c>
      <c r="O101" s="23">
        <v>1260</v>
      </c>
      <c r="Q101" s="5" t="s">
        <v>118</v>
      </c>
      <c r="R101" s="23">
        <f t="shared" si="89"/>
        <v>18200</v>
      </c>
      <c r="S101" s="23">
        <f t="shared" si="90"/>
        <v>18520</v>
      </c>
      <c r="T101" s="23">
        <f t="shared" si="91"/>
        <v>19090</v>
      </c>
      <c r="U101" s="23">
        <f t="shared" si="92"/>
        <v>20110</v>
      </c>
      <c r="V101" s="23">
        <f t="shared" si="93"/>
        <v>21000</v>
      </c>
      <c r="W101" s="23">
        <f t="shared" si="94"/>
        <v>21980</v>
      </c>
    </row>
    <row r="102" spans="1:23">
      <c r="A102" s="5" t="s">
        <v>119</v>
      </c>
      <c r="B102" s="15">
        <v>18190</v>
      </c>
      <c r="C102" s="16">
        <v>18400</v>
      </c>
      <c r="D102" s="16">
        <v>18680</v>
      </c>
      <c r="E102" s="16">
        <v>19400</v>
      </c>
      <c r="F102" s="16">
        <v>20520</v>
      </c>
      <c r="G102" s="16">
        <v>21350</v>
      </c>
      <c r="H102" s="16"/>
      <c r="I102" s="5" t="s">
        <v>119</v>
      </c>
      <c r="J102" s="23">
        <v>890</v>
      </c>
      <c r="K102" s="23">
        <v>910</v>
      </c>
      <c r="L102" s="23">
        <v>860</v>
      </c>
      <c r="M102" s="23">
        <v>1020</v>
      </c>
      <c r="N102" s="23">
        <v>1110</v>
      </c>
      <c r="O102" s="23">
        <v>1100</v>
      </c>
      <c r="Q102" s="5" t="s">
        <v>119</v>
      </c>
      <c r="R102" s="23">
        <f t="shared" si="89"/>
        <v>17300</v>
      </c>
      <c r="S102" s="23">
        <f t="shared" si="90"/>
        <v>17490</v>
      </c>
      <c r="T102" s="23">
        <f t="shared" si="91"/>
        <v>17820</v>
      </c>
      <c r="U102" s="23">
        <f t="shared" si="92"/>
        <v>18380</v>
      </c>
      <c r="V102" s="23">
        <f t="shared" si="93"/>
        <v>19410</v>
      </c>
      <c r="W102" s="23">
        <f t="shared" si="94"/>
        <v>20250</v>
      </c>
    </row>
    <row r="103" spans="1:23">
      <c r="A103" s="5" t="s">
        <v>120</v>
      </c>
      <c r="B103" s="15">
        <v>17420</v>
      </c>
      <c r="C103" s="16">
        <v>17350</v>
      </c>
      <c r="D103" s="16">
        <v>17580</v>
      </c>
      <c r="E103" s="16">
        <v>17910</v>
      </c>
      <c r="F103" s="16">
        <v>18510</v>
      </c>
      <c r="G103" s="16">
        <v>19610</v>
      </c>
      <c r="H103" s="16"/>
      <c r="I103" s="5" t="s">
        <v>120</v>
      </c>
      <c r="J103" s="23">
        <v>740</v>
      </c>
      <c r="K103" s="23">
        <v>820</v>
      </c>
      <c r="L103" s="23">
        <v>840</v>
      </c>
      <c r="M103" s="23">
        <v>800</v>
      </c>
      <c r="N103" s="23">
        <v>940</v>
      </c>
      <c r="O103" s="23">
        <v>1020</v>
      </c>
      <c r="Q103" s="5" t="s">
        <v>120</v>
      </c>
      <c r="R103" s="23">
        <f t="shared" si="89"/>
        <v>16680</v>
      </c>
      <c r="S103" s="23">
        <f t="shared" si="90"/>
        <v>16530</v>
      </c>
      <c r="T103" s="23">
        <f t="shared" si="91"/>
        <v>16740</v>
      </c>
      <c r="U103" s="23">
        <f t="shared" si="92"/>
        <v>17110</v>
      </c>
      <c r="V103" s="23">
        <f t="shared" si="93"/>
        <v>17570</v>
      </c>
      <c r="W103" s="23">
        <f t="shared" si="94"/>
        <v>18590</v>
      </c>
    </row>
    <row r="104" spans="1:23">
      <c r="A104" s="5" t="s">
        <v>121</v>
      </c>
      <c r="B104" s="15">
        <v>17060</v>
      </c>
      <c r="C104" s="16">
        <v>16520</v>
      </c>
      <c r="D104" s="16">
        <v>16380</v>
      </c>
      <c r="E104" s="16">
        <v>16710</v>
      </c>
      <c r="F104" s="16">
        <v>16990</v>
      </c>
      <c r="G104" s="16">
        <v>17580</v>
      </c>
      <c r="H104" s="16"/>
      <c r="I104" s="5" t="s">
        <v>121</v>
      </c>
      <c r="J104" s="23">
        <v>700</v>
      </c>
      <c r="K104" s="23">
        <v>690</v>
      </c>
      <c r="L104" s="23">
        <v>740</v>
      </c>
      <c r="M104" s="23">
        <v>760</v>
      </c>
      <c r="N104" s="23">
        <v>740</v>
      </c>
      <c r="O104" s="23">
        <v>870</v>
      </c>
      <c r="Q104" s="5" t="s">
        <v>121</v>
      </c>
      <c r="R104" s="23">
        <f t="shared" si="89"/>
        <v>16360</v>
      </c>
      <c r="S104" s="23">
        <f t="shared" si="90"/>
        <v>15830</v>
      </c>
      <c r="T104" s="23">
        <f t="shared" si="91"/>
        <v>15640</v>
      </c>
      <c r="U104" s="23">
        <f t="shared" si="92"/>
        <v>15950</v>
      </c>
      <c r="V104" s="23">
        <f t="shared" si="93"/>
        <v>16250</v>
      </c>
      <c r="W104" s="23">
        <f t="shared" si="94"/>
        <v>16710</v>
      </c>
    </row>
    <row r="105" spans="1:23">
      <c r="A105" s="5" t="s">
        <v>122</v>
      </c>
      <c r="B105" s="15">
        <v>15400</v>
      </c>
      <c r="C105" s="16">
        <v>16110</v>
      </c>
      <c r="D105" s="16">
        <v>15540</v>
      </c>
      <c r="E105" s="16">
        <v>15470</v>
      </c>
      <c r="F105" s="16">
        <v>15790</v>
      </c>
      <c r="G105" s="16">
        <v>16030</v>
      </c>
      <c r="H105" s="16"/>
      <c r="I105" s="5" t="s">
        <v>122</v>
      </c>
      <c r="J105" s="23">
        <v>560</v>
      </c>
      <c r="K105" s="23">
        <v>630</v>
      </c>
      <c r="L105" s="23">
        <v>640</v>
      </c>
      <c r="M105" s="23">
        <v>680</v>
      </c>
      <c r="N105" s="23">
        <v>690</v>
      </c>
      <c r="O105" s="23">
        <v>670</v>
      </c>
      <c r="Q105" s="5" t="s">
        <v>122</v>
      </c>
      <c r="R105" s="23">
        <f t="shared" si="89"/>
        <v>14840</v>
      </c>
      <c r="S105" s="23">
        <f t="shared" si="90"/>
        <v>15480</v>
      </c>
      <c r="T105" s="23">
        <f t="shared" si="91"/>
        <v>14900</v>
      </c>
      <c r="U105" s="23">
        <f t="shared" si="92"/>
        <v>14790</v>
      </c>
      <c r="V105" s="23">
        <f t="shared" si="93"/>
        <v>15100</v>
      </c>
      <c r="W105" s="23">
        <f t="shared" si="94"/>
        <v>15360</v>
      </c>
    </row>
    <row r="106" spans="1:23">
      <c r="A106" s="5" t="s">
        <v>123</v>
      </c>
      <c r="B106" s="15">
        <v>14060</v>
      </c>
      <c r="C106" s="16">
        <v>14370</v>
      </c>
      <c r="D106" s="16">
        <v>15070</v>
      </c>
      <c r="E106" s="16">
        <v>14580</v>
      </c>
      <c r="F106" s="16">
        <v>14410</v>
      </c>
      <c r="G106" s="16">
        <v>14790</v>
      </c>
      <c r="H106" s="16"/>
      <c r="I106" s="5" t="s">
        <v>123</v>
      </c>
      <c r="J106" s="23">
        <v>480</v>
      </c>
      <c r="K106" s="23">
        <v>500</v>
      </c>
      <c r="L106" s="23">
        <v>570</v>
      </c>
      <c r="M106" s="23">
        <v>590</v>
      </c>
      <c r="N106" s="23">
        <v>620</v>
      </c>
      <c r="O106" s="23">
        <v>630</v>
      </c>
      <c r="Q106" s="5" t="s">
        <v>123</v>
      </c>
      <c r="R106" s="23">
        <f t="shared" si="89"/>
        <v>13580</v>
      </c>
      <c r="S106" s="23">
        <f t="shared" si="90"/>
        <v>13870</v>
      </c>
      <c r="T106" s="23">
        <f t="shared" si="91"/>
        <v>14500</v>
      </c>
      <c r="U106" s="23">
        <f t="shared" si="92"/>
        <v>13990</v>
      </c>
      <c r="V106" s="23">
        <f t="shared" si="93"/>
        <v>13790</v>
      </c>
      <c r="W106" s="23">
        <f t="shared" si="94"/>
        <v>14160</v>
      </c>
    </row>
    <row r="107" spans="1:23">
      <c r="A107" s="5" t="s">
        <v>124</v>
      </c>
      <c r="B107" s="15">
        <v>12670</v>
      </c>
      <c r="C107" s="16">
        <v>12990</v>
      </c>
      <c r="D107" s="16">
        <v>13280</v>
      </c>
      <c r="E107" s="16">
        <v>13970</v>
      </c>
      <c r="F107" s="16">
        <v>13480</v>
      </c>
      <c r="G107" s="16">
        <v>13380</v>
      </c>
      <c r="H107" s="16"/>
      <c r="I107" s="5" t="s">
        <v>124</v>
      </c>
      <c r="J107" s="23">
        <v>370</v>
      </c>
      <c r="K107" s="23">
        <v>410</v>
      </c>
      <c r="L107" s="23">
        <v>440</v>
      </c>
      <c r="M107" s="23">
        <v>520</v>
      </c>
      <c r="N107" s="23">
        <v>540</v>
      </c>
      <c r="O107" s="23">
        <v>560</v>
      </c>
      <c r="Q107" s="5" t="s">
        <v>124</v>
      </c>
      <c r="R107" s="23">
        <f t="shared" si="89"/>
        <v>12300</v>
      </c>
      <c r="S107" s="23">
        <f t="shared" si="90"/>
        <v>12580</v>
      </c>
      <c r="T107" s="23">
        <f t="shared" si="91"/>
        <v>12840</v>
      </c>
      <c r="U107" s="23">
        <f t="shared" si="92"/>
        <v>13450</v>
      </c>
      <c r="V107" s="23">
        <f t="shared" si="93"/>
        <v>12940</v>
      </c>
      <c r="W107" s="23">
        <f t="shared" si="94"/>
        <v>12820</v>
      </c>
    </row>
    <row r="108" spans="1:23">
      <c r="A108" s="5" t="s">
        <v>125</v>
      </c>
      <c r="B108" s="15">
        <v>11370</v>
      </c>
      <c r="C108" s="16">
        <v>11600</v>
      </c>
      <c r="D108" s="16">
        <v>11880</v>
      </c>
      <c r="E108" s="16">
        <v>12190</v>
      </c>
      <c r="F108" s="16">
        <v>12760</v>
      </c>
      <c r="G108" s="16">
        <v>12350</v>
      </c>
      <c r="H108" s="16"/>
      <c r="I108" s="5" t="s">
        <v>125</v>
      </c>
      <c r="J108" s="23">
        <v>300</v>
      </c>
      <c r="K108" s="23">
        <v>340</v>
      </c>
      <c r="L108" s="23">
        <v>370</v>
      </c>
      <c r="M108" s="23">
        <v>400</v>
      </c>
      <c r="N108" s="23">
        <v>480</v>
      </c>
      <c r="O108" s="23">
        <v>460</v>
      </c>
      <c r="Q108" s="5" t="s">
        <v>125</v>
      </c>
      <c r="R108" s="23">
        <f t="shared" si="89"/>
        <v>11070</v>
      </c>
      <c r="S108" s="23">
        <f t="shared" si="90"/>
        <v>11260</v>
      </c>
      <c r="T108" s="23">
        <f t="shared" si="91"/>
        <v>11510</v>
      </c>
      <c r="U108" s="23">
        <f t="shared" si="92"/>
        <v>11790</v>
      </c>
      <c r="V108" s="23">
        <f t="shared" si="93"/>
        <v>12280</v>
      </c>
      <c r="W108" s="23">
        <f t="shared" si="94"/>
        <v>11890</v>
      </c>
    </row>
    <row r="109" spans="1:23">
      <c r="A109" s="5" t="s">
        <v>126</v>
      </c>
      <c r="B109" s="15">
        <v>9800</v>
      </c>
      <c r="C109" s="16">
        <v>10310</v>
      </c>
      <c r="D109" s="16">
        <v>10440</v>
      </c>
      <c r="E109" s="16">
        <v>10780</v>
      </c>
      <c r="F109" s="16">
        <v>11080</v>
      </c>
      <c r="G109" s="16">
        <v>11550</v>
      </c>
      <c r="H109" s="16"/>
      <c r="I109" s="5" t="s">
        <v>126</v>
      </c>
      <c r="J109" s="23">
        <v>260</v>
      </c>
      <c r="K109" s="23">
        <v>270</v>
      </c>
      <c r="L109" s="23">
        <v>280</v>
      </c>
      <c r="M109" s="23">
        <v>330</v>
      </c>
      <c r="N109" s="23">
        <v>360</v>
      </c>
      <c r="O109" s="23">
        <v>430</v>
      </c>
      <c r="Q109" s="5" t="s">
        <v>126</v>
      </c>
      <c r="R109" s="23">
        <f t="shared" si="89"/>
        <v>9540</v>
      </c>
      <c r="S109" s="23">
        <f t="shared" si="90"/>
        <v>10040</v>
      </c>
      <c r="T109" s="23">
        <f t="shared" si="91"/>
        <v>10160</v>
      </c>
      <c r="U109" s="23">
        <f t="shared" si="92"/>
        <v>10450</v>
      </c>
      <c r="V109" s="23">
        <f t="shared" si="93"/>
        <v>10720</v>
      </c>
      <c r="W109" s="23">
        <f t="shared" si="94"/>
        <v>11120</v>
      </c>
    </row>
    <row r="110" spans="1:23">
      <c r="A110" s="5" t="s">
        <v>127</v>
      </c>
      <c r="B110" s="15">
        <v>8820</v>
      </c>
      <c r="C110" s="16">
        <v>8780</v>
      </c>
      <c r="D110" s="16">
        <v>9170</v>
      </c>
      <c r="E110" s="16">
        <v>9330</v>
      </c>
      <c r="F110" s="16">
        <v>9640</v>
      </c>
      <c r="G110" s="16">
        <v>9890</v>
      </c>
      <c r="H110" s="16"/>
      <c r="I110" s="5" t="s">
        <v>127</v>
      </c>
      <c r="J110" s="23">
        <v>200</v>
      </c>
      <c r="K110" s="23">
        <v>230</v>
      </c>
      <c r="L110" s="23">
        <v>230</v>
      </c>
      <c r="M110" s="23">
        <v>230</v>
      </c>
      <c r="N110" s="23">
        <v>290</v>
      </c>
      <c r="O110" s="23">
        <v>300</v>
      </c>
      <c r="Q110" s="5" t="s">
        <v>127</v>
      </c>
      <c r="R110" s="23">
        <f t="shared" si="89"/>
        <v>8620</v>
      </c>
      <c r="S110" s="23">
        <f t="shared" si="90"/>
        <v>8550</v>
      </c>
      <c r="T110" s="23">
        <f t="shared" si="91"/>
        <v>8940</v>
      </c>
      <c r="U110" s="23">
        <f t="shared" si="92"/>
        <v>9100</v>
      </c>
      <c r="V110" s="23">
        <f t="shared" si="93"/>
        <v>9350</v>
      </c>
      <c r="W110" s="23">
        <f t="shared" si="94"/>
        <v>9590</v>
      </c>
    </row>
    <row r="111" spans="1:23">
      <c r="A111" s="5" t="s">
        <v>128</v>
      </c>
      <c r="B111" s="15">
        <v>7120</v>
      </c>
      <c r="C111" s="16">
        <v>7780</v>
      </c>
      <c r="D111" s="16">
        <v>7730</v>
      </c>
      <c r="E111" s="16">
        <v>8120</v>
      </c>
      <c r="F111" s="16">
        <v>8180</v>
      </c>
      <c r="G111" s="16">
        <v>8530</v>
      </c>
      <c r="H111" s="16"/>
      <c r="I111" s="5" t="s">
        <v>128</v>
      </c>
      <c r="J111" s="23">
        <v>140</v>
      </c>
      <c r="K111" s="23">
        <v>170</v>
      </c>
      <c r="L111" s="23">
        <v>200</v>
      </c>
      <c r="M111" s="23">
        <v>210</v>
      </c>
      <c r="N111" s="23">
        <v>200</v>
      </c>
      <c r="O111" s="23">
        <v>260</v>
      </c>
      <c r="Q111" s="5" t="s">
        <v>128</v>
      </c>
      <c r="R111" s="23">
        <f t="shared" si="89"/>
        <v>6980</v>
      </c>
      <c r="S111" s="23">
        <f t="shared" si="90"/>
        <v>7610</v>
      </c>
      <c r="T111" s="23">
        <f t="shared" si="91"/>
        <v>7530</v>
      </c>
      <c r="U111" s="23">
        <f t="shared" si="92"/>
        <v>7910</v>
      </c>
      <c r="V111" s="23">
        <f t="shared" si="93"/>
        <v>7980</v>
      </c>
      <c r="W111" s="23">
        <f t="shared" si="94"/>
        <v>8270</v>
      </c>
    </row>
    <row r="112" spans="1:23">
      <c r="A112" s="5" t="s">
        <v>166</v>
      </c>
      <c r="B112" s="15">
        <f>+B133</f>
        <v>24940</v>
      </c>
      <c r="C112" s="15">
        <f t="shared" ref="C112:G112" si="95">+C133</f>
        <v>26220</v>
      </c>
      <c r="D112" s="15">
        <f t="shared" si="95"/>
        <v>27580</v>
      </c>
      <c r="E112" s="15">
        <f t="shared" si="95"/>
        <v>28650</v>
      </c>
      <c r="F112" s="15">
        <f t="shared" si="95"/>
        <v>30080</v>
      </c>
      <c r="G112" s="15">
        <f t="shared" si="95"/>
        <v>31020</v>
      </c>
      <c r="H112" s="16"/>
      <c r="I112" s="5" t="s">
        <v>166</v>
      </c>
      <c r="J112" s="23">
        <v>440</v>
      </c>
      <c r="K112" s="23">
        <v>490</v>
      </c>
      <c r="L112" s="23">
        <v>550</v>
      </c>
      <c r="M112" s="23">
        <v>610</v>
      </c>
      <c r="N112" s="24">
        <v>690</v>
      </c>
      <c r="O112" s="24">
        <v>760</v>
      </c>
      <c r="Q112" s="5" t="s">
        <v>166</v>
      </c>
      <c r="R112" s="23">
        <f t="shared" si="89"/>
        <v>24500</v>
      </c>
      <c r="S112" s="23">
        <f t="shared" si="90"/>
        <v>25730</v>
      </c>
      <c r="T112" s="23">
        <f t="shared" si="91"/>
        <v>27030</v>
      </c>
      <c r="U112" s="23">
        <f t="shared" si="92"/>
        <v>28040</v>
      </c>
      <c r="V112" s="23">
        <f t="shared" si="93"/>
        <v>29390</v>
      </c>
      <c r="W112" s="23">
        <f t="shared" si="94"/>
        <v>30260</v>
      </c>
    </row>
    <row r="113" spans="1:23">
      <c r="A113" s="12" t="s">
        <v>165</v>
      </c>
      <c r="B113" s="20">
        <f>+B134</f>
        <v>4442100</v>
      </c>
      <c r="C113" s="20">
        <f t="shared" ref="C113:G113" si="96">+C134</f>
        <v>4509700</v>
      </c>
      <c r="D113" s="20">
        <f t="shared" si="96"/>
        <v>4595700</v>
      </c>
      <c r="E113" s="20">
        <f t="shared" si="96"/>
        <v>4693200</v>
      </c>
      <c r="F113" s="20">
        <f t="shared" si="96"/>
        <v>4793900</v>
      </c>
      <c r="G113" s="20">
        <f t="shared" si="96"/>
        <v>4885500</v>
      </c>
      <c r="H113" s="16"/>
      <c r="I113" s="5" t="s">
        <v>165</v>
      </c>
      <c r="J113" s="23">
        <v>692300</v>
      </c>
      <c r="K113" s="23">
        <v>701700</v>
      </c>
      <c r="L113" s="23">
        <v>712200</v>
      </c>
      <c r="M113" s="23">
        <v>723400</v>
      </c>
      <c r="N113" s="23">
        <v>734200</v>
      </c>
      <c r="O113" s="23">
        <v>744800</v>
      </c>
      <c r="Q113" s="12" t="s">
        <v>165</v>
      </c>
      <c r="R113" s="65">
        <f t="shared" si="89"/>
        <v>3749800</v>
      </c>
      <c r="S113" s="65">
        <f t="shared" si="90"/>
        <v>3808000</v>
      </c>
      <c r="T113" s="65">
        <f t="shared" si="91"/>
        <v>3883500</v>
      </c>
      <c r="U113" s="65">
        <f t="shared" si="92"/>
        <v>3969800</v>
      </c>
      <c r="V113" s="65">
        <f t="shared" si="93"/>
        <v>4059700</v>
      </c>
      <c r="W113" s="65">
        <f t="shared" si="94"/>
        <v>4140700</v>
      </c>
    </row>
    <row r="114" spans="1:23">
      <c r="A114" s="5"/>
      <c r="B114" s="15"/>
      <c r="C114" s="16"/>
      <c r="D114" s="16"/>
      <c r="E114" s="16"/>
      <c r="F114" s="16"/>
      <c r="G114" s="16"/>
      <c r="H114" s="16"/>
      <c r="I114" s="5"/>
      <c r="J114" s="23"/>
      <c r="K114" s="23"/>
      <c r="L114" s="23"/>
      <c r="M114" s="23"/>
      <c r="N114" s="23"/>
      <c r="O114" s="23"/>
      <c r="Q114" s="5"/>
      <c r="R114" s="23"/>
      <c r="S114" s="23"/>
      <c r="T114" s="23"/>
      <c r="U114" s="23"/>
      <c r="V114" s="23"/>
      <c r="W114" s="23"/>
    </row>
    <row r="115" spans="1:23">
      <c r="A115" s="5" t="s">
        <v>129</v>
      </c>
      <c r="B115" s="15">
        <v>311930</v>
      </c>
      <c r="C115" s="16">
        <v>308810</v>
      </c>
      <c r="D115" s="16">
        <v>305740</v>
      </c>
      <c r="E115" s="16">
        <v>305020</v>
      </c>
      <c r="F115" s="16">
        <v>305980</v>
      </c>
      <c r="G115" s="16">
        <v>306510</v>
      </c>
      <c r="H115" s="16"/>
      <c r="I115" s="5" t="s">
        <v>129</v>
      </c>
      <c r="J115" s="23">
        <v>84040</v>
      </c>
      <c r="K115" s="23">
        <v>83330</v>
      </c>
      <c r="L115" s="23">
        <v>82470</v>
      </c>
      <c r="M115" s="23">
        <v>82270</v>
      </c>
      <c r="N115" s="24">
        <v>82520</v>
      </c>
      <c r="O115" s="24">
        <v>83020</v>
      </c>
      <c r="Q115" s="5" t="s">
        <v>129</v>
      </c>
      <c r="R115" s="23">
        <f t="shared" si="89"/>
        <v>227890</v>
      </c>
      <c r="S115" s="23">
        <f t="shared" si="90"/>
        <v>225480</v>
      </c>
      <c r="T115" s="23">
        <f t="shared" si="91"/>
        <v>223270</v>
      </c>
      <c r="U115" s="23">
        <f t="shared" si="92"/>
        <v>222750</v>
      </c>
      <c r="V115" s="23">
        <f t="shared" si="93"/>
        <v>223460</v>
      </c>
      <c r="W115" s="23">
        <f t="shared" si="94"/>
        <v>223490</v>
      </c>
    </row>
    <row r="116" spans="1:23">
      <c r="A116" s="5" t="s">
        <v>130</v>
      </c>
      <c r="B116" s="15">
        <v>300070</v>
      </c>
      <c r="C116" s="16">
        <v>306460</v>
      </c>
      <c r="D116" s="16">
        <v>315130</v>
      </c>
      <c r="E116" s="16">
        <v>322270</v>
      </c>
      <c r="F116" s="16">
        <v>326350</v>
      </c>
      <c r="G116" s="16">
        <v>327240</v>
      </c>
      <c r="H116" s="16"/>
      <c r="I116" s="5" t="s">
        <v>130</v>
      </c>
      <c r="J116" s="23">
        <v>77160</v>
      </c>
      <c r="K116" s="23">
        <v>79410</v>
      </c>
      <c r="L116" s="23">
        <v>81950</v>
      </c>
      <c r="M116" s="23">
        <v>83340</v>
      </c>
      <c r="N116" s="24">
        <v>83490</v>
      </c>
      <c r="O116" s="24">
        <v>83050</v>
      </c>
      <c r="Q116" s="5" t="s">
        <v>130</v>
      </c>
      <c r="R116" s="23">
        <f t="shared" si="89"/>
        <v>222910</v>
      </c>
      <c r="S116" s="23">
        <f t="shared" si="90"/>
        <v>227050</v>
      </c>
      <c r="T116" s="23">
        <f t="shared" si="91"/>
        <v>233180</v>
      </c>
      <c r="U116" s="23">
        <f t="shared" si="92"/>
        <v>238930</v>
      </c>
      <c r="V116" s="23">
        <f t="shared" si="93"/>
        <v>242860</v>
      </c>
      <c r="W116" s="23">
        <f t="shared" si="94"/>
        <v>244190</v>
      </c>
    </row>
    <row r="117" spans="1:23">
      <c r="A117" s="5" t="s">
        <v>131</v>
      </c>
      <c r="B117" s="15">
        <v>296770</v>
      </c>
      <c r="C117" s="16">
        <v>295830</v>
      </c>
      <c r="D117" s="16">
        <v>293470</v>
      </c>
      <c r="E117" s="16">
        <v>294330</v>
      </c>
      <c r="F117" s="16">
        <v>301360</v>
      </c>
      <c r="G117" s="16">
        <v>310950</v>
      </c>
      <c r="H117" s="16"/>
      <c r="I117" s="5" t="s">
        <v>131</v>
      </c>
      <c r="J117" s="23">
        <v>71780</v>
      </c>
      <c r="K117" s="23">
        <v>71680</v>
      </c>
      <c r="L117" s="23">
        <v>70970</v>
      </c>
      <c r="M117" s="23">
        <v>71240</v>
      </c>
      <c r="N117" s="24">
        <v>73100</v>
      </c>
      <c r="O117" s="24">
        <v>75710</v>
      </c>
      <c r="Q117" s="5" t="s">
        <v>131</v>
      </c>
      <c r="R117" s="23">
        <f t="shared" si="89"/>
        <v>224990</v>
      </c>
      <c r="S117" s="23">
        <f t="shared" si="90"/>
        <v>224150</v>
      </c>
      <c r="T117" s="23">
        <f t="shared" si="91"/>
        <v>222500</v>
      </c>
      <c r="U117" s="23">
        <f t="shared" si="92"/>
        <v>223090</v>
      </c>
      <c r="V117" s="23">
        <f t="shared" si="93"/>
        <v>228260</v>
      </c>
      <c r="W117" s="23">
        <f t="shared" si="94"/>
        <v>235240</v>
      </c>
    </row>
    <row r="118" spans="1:23">
      <c r="A118" s="5" t="s">
        <v>132</v>
      </c>
      <c r="B118" s="15">
        <v>312480</v>
      </c>
      <c r="C118" s="16">
        <v>313580</v>
      </c>
      <c r="D118" s="16">
        <v>316800</v>
      </c>
      <c r="E118" s="16">
        <v>318380</v>
      </c>
      <c r="F118" s="16">
        <v>316510</v>
      </c>
      <c r="G118" s="16">
        <v>314160</v>
      </c>
      <c r="H118" s="16"/>
      <c r="I118" s="5" t="s">
        <v>132</v>
      </c>
      <c r="J118" s="23">
        <v>68880</v>
      </c>
      <c r="K118" s="23">
        <v>69440</v>
      </c>
      <c r="L118" s="23">
        <v>70560</v>
      </c>
      <c r="M118" s="23">
        <v>70970</v>
      </c>
      <c r="N118" s="24">
        <v>70520</v>
      </c>
      <c r="O118" s="24">
        <v>69700</v>
      </c>
      <c r="Q118" s="5" t="s">
        <v>132</v>
      </c>
      <c r="R118" s="23">
        <f t="shared" si="89"/>
        <v>243600</v>
      </c>
      <c r="S118" s="23">
        <f t="shared" si="90"/>
        <v>244140</v>
      </c>
      <c r="T118" s="23">
        <f t="shared" si="91"/>
        <v>246240</v>
      </c>
      <c r="U118" s="23">
        <f t="shared" si="92"/>
        <v>247410</v>
      </c>
      <c r="V118" s="23">
        <f t="shared" si="93"/>
        <v>245990</v>
      </c>
      <c r="W118" s="23">
        <f t="shared" si="94"/>
        <v>244460</v>
      </c>
    </row>
    <row r="119" spans="1:23">
      <c r="A119" s="5" t="s">
        <v>133</v>
      </c>
      <c r="B119" s="15">
        <v>314920</v>
      </c>
      <c r="C119" s="16">
        <v>325650</v>
      </c>
      <c r="D119" s="16">
        <v>338660</v>
      </c>
      <c r="E119" s="16">
        <v>348800</v>
      </c>
      <c r="F119" s="16">
        <v>355830</v>
      </c>
      <c r="G119" s="16">
        <v>358260</v>
      </c>
      <c r="H119" s="16"/>
      <c r="I119" s="5" t="s">
        <v>133</v>
      </c>
      <c r="J119" s="23">
        <v>58880</v>
      </c>
      <c r="K119" s="23">
        <v>60040</v>
      </c>
      <c r="L119" s="23">
        <v>61520</v>
      </c>
      <c r="M119" s="23">
        <v>63110</v>
      </c>
      <c r="N119" s="24">
        <v>64670</v>
      </c>
      <c r="O119" s="24">
        <v>65990</v>
      </c>
      <c r="Q119" s="5" t="s">
        <v>133</v>
      </c>
      <c r="R119" s="23">
        <f t="shared" si="89"/>
        <v>256040</v>
      </c>
      <c r="S119" s="23">
        <f t="shared" si="90"/>
        <v>265610</v>
      </c>
      <c r="T119" s="23">
        <f t="shared" si="91"/>
        <v>277140</v>
      </c>
      <c r="U119" s="23">
        <f t="shared" si="92"/>
        <v>285690</v>
      </c>
      <c r="V119" s="23">
        <f t="shared" si="93"/>
        <v>291160</v>
      </c>
      <c r="W119" s="23">
        <f t="shared" si="94"/>
        <v>292270</v>
      </c>
    </row>
    <row r="120" spans="1:23">
      <c r="A120" s="5" t="s">
        <v>134</v>
      </c>
      <c r="B120" s="15">
        <v>277490</v>
      </c>
      <c r="C120" s="16">
        <v>291250</v>
      </c>
      <c r="D120" s="16">
        <v>312310</v>
      </c>
      <c r="E120" s="16">
        <v>338240</v>
      </c>
      <c r="F120" s="16">
        <v>361860</v>
      </c>
      <c r="G120" s="16">
        <v>380050</v>
      </c>
      <c r="H120" s="16"/>
      <c r="I120" s="5" t="s">
        <v>134</v>
      </c>
      <c r="J120" s="23">
        <v>44670</v>
      </c>
      <c r="K120" s="23">
        <v>46570</v>
      </c>
      <c r="L120" s="23">
        <v>48850</v>
      </c>
      <c r="M120" s="23">
        <v>51480</v>
      </c>
      <c r="N120" s="24">
        <v>53690</v>
      </c>
      <c r="O120" s="24">
        <v>55830</v>
      </c>
      <c r="Q120" s="5" t="s">
        <v>134</v>
      </c>
      <c r="R120" s="23">
        <f t="shared" si="89"/>
        <v>232820</v>
      </c>
      <c r="S120" s="23">
        <f t="shared" si="90"/>
        <v>244680</v>
      </c>
      <c r="T120" s="23">
        <f t="shared" si="91"/>
        <v>263460</v>
      </c>
      <c r="U120" s="23">
        <f t="shared" si="92"/>
        <v>286760</v>
      </c>
      <c r="V120" s="23">
        <f t="shared" si="93"/>
        <v>308170</v>
      </c>
      <c r="W120" s="23">
        <f t="shared" si="94"/>
        <v>324220</v>
      </c>
    </row>
    <row r="121" spans="1:23">
      <c r="A121" s="5" t="s">
        <v>135</v>
      </c>
      <c r="B121" s="15">
        <v>271090</v>
      </c>
      <c r="C121" s="16">
        <v>277630</v>
      </c>
      <c r="D121" s="16">
        <v>286990</v>
      </c>
      <c r="E121" s="16">
        <v>298970</v>
      </c>
      <c r="F121" s="16">
        <v>314080</v>
      </c>
      <c r="G121" s="16">
        <v>330720</v>
      </c>
      <c r="H121" s="16"/>
      <c r="I121" s="5" t="s">
        <v>135</v>
      </c>
      <c r="J121" s="23">
        <v>39770</v>
      </c>
      <c r="K121" s="23">
        <v>39730</v>
      </c>
      <c r="L121" s="23">
        <v>40200</v>
      </c>
      <c r="M121" s="23">
        <v>40700</v>
      </c>
      <c r="N121" s="24">
        <v>41810</v>
      </c>
      <c r="O121" s="24">
        <v>43300</v>
      </c>
      <c r="Q121" s="5" t="s">
        <v>135</v>
      </c>
      <c r="R121" s="23">
        <f t="shared" si="89"/>
        <v>231320</v>
      </c>
      <c r="S121" s="23">
        <f t="shared" si="90"/>
        <v>237900</v>
      </c>
      <c r="T121" s="23">
        <f t="shared" si="91"/>
        <v>246790</v>
      </c>
      <c r="U121" s="23">
        <f t="shared" si="92"/>
        <v>258270</v>
      </c>
      <c r="V121" s="23">
        <f t="shared" si="93"/>
        <v>272270</v>
      </c>
      <c r="W121" s="23">
        <f t="shared" si="94"/>
        <v>287420</v>
      </c>
    </row>
    <row r="122" spans="1:23">
      <c r="A122" s="5" t="s">
        <v>136</v>
      </c>
      <c r="B122" s="15">
        <v>276360</v>
      </c>
      <c r="C122" s="16">
        <v>273020</v>
      </c>
      <c r="D122" s="16">
        <v>273780</v>
      </c>
      <c r="E122" s="16">
        <v>279020</v>
      </c>
      <c r="F122" s="16">
        <v>286610</v>
      </c>
      <c r="G122" s="16">
        <v>297660</v>
      </c>
      <c r="H122" s="16"/>
      <c r="I122" s="5" t="s">
        <v>136</v>
      </c>
      <c r="J122" s="23">
        <v>40260</v>
      </c>
      <c r="K122" s="23">
        <v>39610</v>
      </c>
      <c r="L122" s="23">
        <v>39020</v>
      </c>
      <c r="M122" s="23">
        <v>39010</v>
      </c>
      <c r="N122" s="24">
        <v>38950</v>
      </c>
      <c r="O122" s="24">
        <v>38800</v>
      </c>
      <c r="Q122" s="5" t="s">
        <v>136</v>
      </c>
      <c r="R122" s="23">
        <f t="shared" si="89"/>
        <v>236100</v>
      </c>
      <c r="S122" s="23">
        <f t="shared" si="90"/>
        <v>233410</v>
      </c>
      <c r="T122" s="23">
        <f t="shared" si="91"/>
        <v>234760</v>
      </c>
      <c r="U122" s="23">
        <f t="shared" si="92"/>
        <v>240010</v>
      </c>
      <c r="V122" s="23">
        <f t="shared" si="93"/>
        <v>247660</v>
      </c>
      <c r="W122" s="23">
        <f t="shared" si="94"/>
        <v>258860</v>
      </c>
    </row>
    <row r="123" spans="1:23">
      <c r="A123" s="5" t="s">
        <v>137</v>
      </c>
      <c r="B123" s="15">
        <v>316570</v>
      </c>
      <c r="C123" s="16">
        <v>313640</v>
      </c>
      <c r="D123" s="16">
        <v>309250</v>
      </c>
      <c r="E123" s="16">
        <v>301510</v>
      </c>
      <c r="F123" s="16">
        <v>295710</v>
      </c>
      <c r="G123" s="16">
        <v>291120</v>
      </c>
      <c r="H123" s="16"/>
      <c r="I123" s="5" t="s">
        <v>137</v>
      </c>
      <c r="J123" s="23">
        <v>42900</v>
      </c>
      <c r="K123" s="23">
        <v>42670</v>
      </c>
      <c r="L123" s="23">
        <v>42430</v>
      </c>
      <c r="M123" s="23">
        <v>41450</v>
      </c>
      <c r="N123" s="24">
        <v>40220</v>
      </c>
      <c r="O123" s="24">
        <v>39260</v>
      </c>
      <c r="Q123" s="5" t="s">
        <v>137</v>
      </c>
      <c r="R123" s="23">
        <f t="shared" si="89"/>
        <v>273670</v>
      </c>
      <c r="S123" s="23">
        <f t="shared" si="90"/>
        <v>270970</v>
      </c>
      <c r="T123" s="23">
        <f t="shared" si="91"/>
        <v>266820</v>
      </c>
      <c r="U123" s="23">
        <f t="shared" si="92"/>
        <v>260060</v>
      </c>
      <c r="V123" s="23">
        <f t="shared" si="93"/>
        <v>255490</v>
      </c>
      <c r="W123" s="23">
        <f t="shared" si="94"/>
        <v>251860</v>
      </c>
    </row>
    <row r="124" spans="1:23">
      <c r="A124" s="5" t="s">
        <v>138</v>
      </c>
      <c r="B124" s="15">
        <v>311990</v>
      </c>
      <c r="C124" s="16">
        <v>311290</v>
      </c>
      <c r="D124" s="16">
        <v>313250</v>
      </c>
      <c r="E124" s="16">
        <v>318340</v>
      </c>
      <c r="F124" s="16">
        <v>322620</v>
      </c>
      <c r="G124" s="16">
        <v>324420</v>
      </c>
      <c r="H124" s="16"/>
      <c r="I124" s="5" t="s">
        <v>138</v>
      </c>
      <c r="J124" s="23">
        <v>39520</v>
      </c>
      <c r="K124" s="23">
        <v>39730</v>
      </c>
      <c r="L124" s="23">
        <v>39940</v>
      </c>
      <c r="M124" s="23">
        <v>40910</v>
      </c>
      <c r="N124" s="24">
        <v>41450</v>
      </c>
      <c r="O124" s="24">
        <v>41720</v>
      </c>
      <c r="Q124" s="5" t="s">
        <v>138</v>
      </c>
      <c r="R124" s="23">
        <f t="shared" si="89"/>
        <v>272470</v>
      </c>
      <c r="S124" s="23">
        <f t="shared" si="90"/>
        <v>271560</v>
      </c>
      <c r="T124" s="23">
        <f t="shared" si="91"/>
        <v>273310</v>
      </c>
      <c r="U124" s="23">
        <f t="shared" si="92"/>
        <v>277430</v>
      </c>
      <c r="V124" s="23">
        <f t="shared" si="93"/>
        <v>281170</v>
      </c>
      <c r="W124" s="23">
        <f t="shared" si="94"/>
        <v>282700</v>
      </c>
    </row>
    <row r="125" spans="1:23">
      <c r="A125" s="5" t="s">
        <v>139</v>
      </c>
      <c r="B125" s="15">
        <v>313670</v>
      </c>
      <c r="C125" s="16">
        <v>317410</v>
      </c>
      <c r="D125" s="16">
        <v>318530</v>
      </c>
      <c r="E125" s="16">
        <v>316910</v>
      </c>
      <c r="F125" s="16">
        <v>314550</v>
      </c>
      <c r="G125" s="16">
        <v>312930</v>
      </c>
      <c r="H125" s="16"/>
      <c r="I125" s="5" t="s">
        <v>139</v>
      </c>
      <c r="J125" s="23">
        <v>37750</v>
      </c>
      <c r="K125" s="23">
        <v>38150</v>
      </c>
      <c r="L125" s="23">
        <v>38600</v>
      </c>
      <c r="M125" s="23">
        <v>38440</v>
      </c>
      <c r="N125" s="24">
        <v>38330</v>
      </c>
      <c r="O125" s="24">
        <v>38070</v>
      </c>
      <c r="Q125" s="5" t="s">
        <v>139</v>
      </c>
      <c r="R125" s="23">
        <f t="shared" si="89"/>
        <v>275920</v>
      </c>
      <c r="S125" s="23">
        <f t="shared" si="90"/>
        <v>279260</v>
      </c>
      <c r="T125" s="23">
        <f t="shared" si="91"/>
        <v>279930</v>
      </c>
      <c r="U125" s="23">
        <f t="shared" si="92"/>
        <v>278470</v>
      </c>
      <c r="V125" s="23">
        <f t="shared" si="93"/>
        <v>276220</v>
      </c>
      <c r="W125" s="23">
        <f t="shared" si="94"/>
        <v>274860</v>
      </c>
    </row>
    <row r="126" spans="1:23">
      <c r="A126" s="5" t="s">
        <v>140</v>
      </c>
      <c r="B126" s="15">
        <v>271760</v>
      </c>
      <c r="C126" s="16">
        <v>279540</v>
      </c>
      <c r="D126" s="16">
        <v>287300</v>
      </c>
      <c r="E126" s="16">
        <v>295960</v>
      </c>
      <c r="F126" s="16">
        <v>304500</v>
      </c>
      <c r="G126" s="16">
        <v>312600</v>
      </c>
      <c r="H126" s="16"/>
      <c r="I126" s="5" t="s">
        <v>140</v>
      </c>
      <c r="J126" s="23">
        <v>28570</v>
      </c>
      <c r="K126" s="23">
        <v>30120</v>
      </c>
      <c r="L126" s="23">
        <v>31440</v>
      </c>
      <c r="M126" s="23">
        <v>32840</v>
      </c>
      <c r="N126" s="24">
        <v>34310</v>
      </c>
      <c r="O126" s="24">
        <v>35960</v>
      </c>
      <c r="Q126" s="5" t="s">
        <v>140</v>
      </c>
      <c r="R126" s="23">
        <f t="shared" si="89"/>
        <v>243190</v>
      </c>
      <c r="S126" s="23">
        <f t="shared" si="90"/>
        <v>249420</v>
      </c>
      <c r="T126" s="23">
        <f t="shared" si="91"/>
        <v>255860</v>
      </c>
      <c r="U126" s="23">
        <f t="shared" si="92"/>
        <v>263120</v>
      </c>
      <c r="V126" s="23">
        <f t="shared" si="93"/>
        <v>270190</v>
      </c>
      <c r="W126" s="23">
        <f t="shared" si="94"/>
        <v>276640</v>
      </c>
    </row>
    <row r="127" spans="1:23">
      <c r="A127" s="5" t="s">
        <v>141</v>
      </c>
      <c r="B127" s="15">
        <v>241010</v>
      </c>
      <c r="C127" s="16">
        <v>245230</v>
      </c>
      <c r="D127" s="16">
        <v>250150</v>
      </c>
      <c r="E127" s="16">
        <v>257060</v>
      </c>
      <c r="F127" s="16">
        <v>264850</v>
      </c>
      <c r="G127" s="16">
        <v>272010</v>
      </c>
      <c r="H127" s="16"/>
      <c r="I127" s="5" t="s">
        <v>141</v>
      </c>
      <c r="J127" s="23">
        <v>21620</v>
      </c>
      <c r="K127" s="23">
        <v>22600</v>
      </c>
      <c r="L127" s="23">
        <v>23510</v>
      </c>
      <c r="M127" s="23">
        <v>24630</v>
      </c>
      <c r="N127" s="24">
        <v>25800</v>
      </c>
      <c r="O127" s="24">
        <v>26690</v>
      </c>
      <c r="Q127" s="5" t="s">
        <v>141</v>
      </c>
      <c r="R127" s="23">
        <f t="shared" si="89"/>
        <v>219390</v>
      </c>
      <c r="S127" s="23">
        <f t="shared" si="90"/>
        <v>222630</v>
      </c>
      <c r="T127" s="23">
        <f t="shared" si="91"/>
        <v>226640</v>
      </c>
      <c r="U127" s="23">
        <f t="shared" si="92"/>
        <v>232430</v>
      </c>
      <c r="V127" s="23">
        <f t="shared" si="93"/>
        <v>239050</v>
      </c>
      <c r="W127" s="23">
        <f t="shared" si="94"/>
        <v>245320</v>
      </c>
    </row>
    <row r="128" spans="1:23">
      <c r="A128" s="5" t="s">
        <v>142</v>
      </c>
      <c r="B128" s="15">
        <v>205760</v>
      </c>
      <c r="C128" s="16">
        <v>216280</v>
      </c>
      <c r="D128" s="16">
        <v>225740</v>
      </c>
      <c r="E128" s="16">
        <v>233360</v>
      </c>
      <c r="F128" s="16">
        <v>235050</v>
      </c>
      <c r="G128" s="16">
        <v>237180</v>
      </c>
      <c r="H128" s="16"/>
      <c r="I128" s="5" t="s">
        <v>142</v>
      </c>
      <c r="J128" s="23">
        <v>15030</v>
      </c>
      <c r="K128" s="23">
        <v>15980</v>
      </c>
      <c r="L128" s="23">
        <v>17020</v>
      </c>
      <c r="M128" s="23">
        <v>18060</v>
      </c>
      <c r="N128" s="24">
        <v>18860</v>
      </c>
      <c r="O128" s="24">
        <v>19590</v>
      </c>
      <c r="Q128" s="5" t="s">
        <v>142</v>
      </c>
      <c r="R128" s="23">
        <f t="shared" si="89"/>
        <v>190730</v>
      </c>
      <c r="S128" s="23">
        <f t="shared" si="90"/>
        <v>200300</v>
      </c>
      <c r="T128" s="23">
        <f t="shared" si="91"/>
        <v>208720</v>
      </c>
      <c r="U128" s="23">
        <f t="shared" si="92"/>
        <v>215300</v>
      </c>
      <c r="V128" s="23">
        <f t="shared" si="93"/>
        <v>216190</v>
      </c>
      <c r="W128" s="23">
        <f t="shared" si="94"/>
        <v>217590</v>
      </c>
    </row>
    <row r="129" spans="1:23">
      <c r="A129" s="5" t="s">
        <v>143</v>
      </c>
      <c r="B129" s="15">
        <v>154040</v>
      </c>
      <c r="C129" s="16">
        <v>160150</v>
      </c>
      <c r="D129" s="16">
        <v>165200</v>
      </c>
      <c r="E129" s="16">
        <v>169960</v>
      </c>
      <c r="F129" s="16">
        <v>181270</v>
      </c>
      <c r="G129" s="16">
        <v>195330</v>
      </c>
      <c r="H129" s="16"/>
      <c r="I129" s="5" t="s">
        <v>143</v>
      </c>
      <c r="J129" s="23">
        <v>10210</v>
      </c>
      <c r="K129" s="23">
        <v>10620</v>
      </c>
      <c r="L129" s="23">
        <v>10870</v>
      </c>
      <c r="M129" s="23">
        <v>11270</v>
      </c>
      <c r="N129" s="24">
        <v>12030</v>
      </c>
      <c r="O129" s="24">
        <v>12960</v>
      </c>
      <c r="Q129" s="5" t="s">
        <v>143</v>
      </c>
      <c r="R129" s="23">
        <f t="shared" si="89"/>
        <v>143830</v>
      </c>
      <c r="S129" s="23">
        <f t="shared" si="90"/>
        <v>149530</v>
      </c>
      <c r="T129" s="23">
        <f t="shared" si="91"/>
        <v>154330</v>
      </c>
      <c r="U129" s="23">
        <f t="shared" si="92"/>
        <v>158690</v>
      </c>
      <c r="V129" s="23">
        <f t="shared" si="93"/>
        <v>169240</v>
      </c>
      <c r="W129" s="23">
        <f t="shared" si="94"/>
        <v>182370</v>
      </c>
    </row>
    <row r="130" spans="1:23">
      <c r="A130" s="5" t="s">
        <v>144</v>
      </c>
      <c r="B130" s="15">
        <v>109340</v>
      </c>
      <c r="C130" s="16">
        <v>113540</v>
      </c>
      <c r="D130" s="16">
        <v>120100</v>
      </c>
      <c r="E130" s="16">
        <v>127960</v>
      </c>
      <c r="F130" s="16">
        <v>135280</v>
      </c>
      <c r="G130" s="16">
        <v>138330</v>
      </c>
      <c r="H130" s="16"/>
      <c r="I130" s="5" t="s">
        <v>144</v>
      </c>
      <c r="J130" s="23">
        <v>6140</v>
      </c>
      <c r="K130" s="23">
        <v>6510</v>
      </c>
      <c r="L130" s="23">
        <v>7130</v>
      </c>
      <c r="M130" s="23">
        <v>7510</v>
      </c>
      <c r="N130" s="24">
        <v>7820</v>
      </c>
      <c r="O130" s="24">
        <v>8100</v>
      </c>
      <c r="Q130" s="5" t="s">
        <v>144</v>
      </c>
      <c r="R130" s="23">
        <f t="shared" si="89"/>
        <v>103200</v>
      </c>
      <c r="S130" s="23">
        <f t="shared" si="90"/>
        <v>107030</v>
      </c>
      <c r="T130" s="23">
        <f t="shared" si="91"/>
        <v>112970</v>
      </c>
      <c r="U130" s="23">
        <f t="shared" si="92"/>
        <v>120450</v>
      </c>
      <c r="V130" s="23">
        <f t="shared" si="93"/>
        <v>127460</v>
      </c>
      <c r="W130" s="23">
        <f t="shared" si="94"/>
        <v>130230</v>
      </c>
    </row>
    <row r="131" spans="1:23">
      <c r="A131" s="5" t="s">
        <v>145</v>
      </c>
      <c r="B131" s="15">
        <v>82120</v>
      </c>
      <c r="C131" s="16">
        <v>82750</v>
      </c>
      <c r="D131" s="16">
        <v>83240</v>
      </c>
      <c r="E131" s="16">
        <v>84080</v>
      </c>
      <c r="F131" s="16">
        <v>86230</v>
      </c>
      <c r="G131" s="16">
        <v>89370</v>
      </c>
      <c r="H131" s="16"/>
      <c r="I131" s="5" t="s">
        <v>145</v>
      </c>
      <c r="J131" s="23">
        <v>3360</v>
      </c>
      <c r="K131" s="23">
        <v>3550</v>
      </c>
      <c r="L131" s="23">
        <v>3650</v>
      </c>
      <c r="M131" s="23">
        <v>3840</v>
      </c>
      <c r="N131" s="24">
        <v>4090</v>
      </c>
      <c r="O131" s="24">
        <v>4290</v>
      </c>
      <c r="Q131" s="5" t="s">
        <v>145</v>
      </c>
      <c r="R131" s="23">
        <f t="shared" si="89"/>
        <v>78760</v>
      </c>
      <c r="S131" s="23">
        <f t="shared" si="90"/>
        <v>79200</v>
      </c>
      <c r="T131" s="23">
        <f t="shared" si="91"/>
        <v>79590</v>
      </c>
      <c r="U131" s="23">
        <f t="shared" si="92"/>
        <v>80240</v>
      </c>
      <c r="V131" s="23">
        <f t="shared" si="93"/>
        <v>82140</v>
      </c>
      <c r="W131" s="23">
        <f t="shared" si="94"/>
        <v>85080</v>
      </c>
    </row>
    <row r="132" spans="1:23">
      <c r="A132" s="5" t="s">
        <v>146</v>
      </c>
      <c r="B132" s="15">
        <v>49780</v>
      </c>
      <c r="C132" s="16">
        <v>51470</v>
      </c>
      <c r="D132" s="16">
        <v>52500</v>
      </c>
      <c r="E132" s="16">
        <v>54390</v>
      </c>
      <c r="F132" s="16">
        <v>55140</v>
      </c>
      <c r="G132" s="16">
        <v>55710</v>
      </c>
      <c r="H132" s="16"/>
      <c r="I132" s="5" t="s">
        <v>146</v>
      </c>
      <c r="J132" s="23">
        <v>1280</v>
      </c>
      <c r="K132" s="23">
        <v>1420</v>
      </c>
      <c r="L132" s="23">
        <v>1520</v>
      </c>
      <c r="M132" s="23">
        <v>1690</v>
      </c>
      <c r="N132" s="24">
        <v>1870</v>
      </c>
      <c r="O132" s="24">
        <v>2010</v>
      </c>
      <c r="Q132" s="5" t="s">
        <v>146</v>
      </c>
      <c r="R132" s="23">
        <f t="shared" si="89"/>
        <v>48500</v>
      </c>
      <c r="S132" s="23">
        <f t="shared" si="90"/>
        <v>50050</v>
      </c>
      <c r="T132" s="23">
        <f t="shared" si="91"/>
        <v>50980</v>
      </c>
      <c r="U132" s="23">
        <f t="shared" si="92"/>
        <v>52700</v>
      </c>
      <c r="V132" s="23">
        <f t="shared" si="93"/>
        <v>53270</v>
      </c>
      <c r="W132" s="23">
        <f t="shared" si="94"/>
        <v>53700</v>
      </c>
    </row>
    <row r="133" spans="1:23">
      <c r="A133" s="5" t="s">
        <v>161</v>
      </c>
      <c r="B133" s="15">
        <v>24940</v>
      </c>
      <c r="C133" s="16">
        <v>26220</v>
      </c>
      <c r="D133" s="16">
        <v>27580</v>
      </c>
      <c r="E133" s="16">
        <v>28650</v>
      </c>
      <c r="F133" s="16">
        <v>30080</v>
      </c>
      <c r="G133" s="16">
        <v>31020</v>
      </c>
      <c r="H133" s="16"/>
      <c r="I133" s="5" t="s">
        <v>161</v>
      </c>
      <c r="J133" s="23">
        <v>440</v>
      </c>
      <c r="K133" s="23">
        <v>490</v>
      </c>
      <c r="L133" s="23">
        <v>550</v>
      </c>
      <c r="M133" s="23">
        <v>610</v>
      </c>
      <c r="N133" s="24">
        <v>690</v>
      </c>
      <c r="O133" s="24">
        <v>760</v>
      </c>
      <c r="Q133" s="5" t="s">
        <v>161</v>
      </c>
      <c r="R133" s="23">
        <f t="shared" si="89"/>
        <v>24500</v>
      </c>
      <c r="S133" s="23">
        <f t="shared" si="90"/>
        <v>25730</v>
      </c>
      <c r="T133" s="23">
        <f t="shared" si="91"/>
        <v>27030</v>
      </c>
      <c r="U133" s="23">
        <f t="shared" si="92"/>
        <v>28040</v>
      </c>
      <c r="V133" s="23">
        <f t="shared" si="93"/>
        <v>29390</v>
      </c>
      <c r="W133" s="23">
        <f t="shared" si="94"/>
        <v>30260</v>
      </c>
    </row>
    <row r="134" spans="1:23">
      <c r="A134" s="12" t="s">
        <v>163</v>
      </c>
      <c r="B134" s="20">
        <v>4442100</v>
      </c>
      <c r="C134" s="21">
        <v>4509700</v>
      </c>
      <c r="D134" s="21">
        <v>4595700</v>
      </c>
      <c r="E134" s="21">
        <v>4693200</v>
      </c>
      <c r="F134" s="21">
        <v>4793900</v>
      </c>
      <c r="G134" s="16">
        <v>4885500</v>
      </c>
      <c r="H134" s="16"/>
      <c r="I134" s="12" t="s">
        <v>163</v>
      </c>
      <c r="J134" s="23">
        <v>692300</v>
      </c>
      <c r="K134" s="23">
        <v>701700</v>
      </c>
      <c r="L134" s="23">
        <v>712200</v>
      </c>
      <c r="M134" s="23">
        <v>723400</v>
      </c>
      <c r="N134" s="23">
        <v>734200</v>
      </c>
      <c r="O134" s="23">
        <v>744800</v>
      </c>
      <c r="Q134" s="12" t="s">
        <v>163</v>
      </c>
      <c r="R134" s="23">
        <f t="shared" si="89"/>
        <v>3749800</v>
      </c>
      <c r="S134" s="23">
        <f t="shared" si="90"/>
        <v>3808000</v>
      </c>
      <c r="T134" s="23">
        <f t="shared" si="91"/>
        <v>3883500</v>
      </c>
      <c r="U134" s="23">
        <f t="shared" si="92"/>
        <v>3969800</v>
      </c>
      <c r="V134" s="23">
        <f t="shared" si="93"/>
        <v>4059700</v>
      </c>
      <c r="W134" s="23">
        <f t="shared" si="94"/>
        <v>4140700</v>
      </c>
    </row>
    <row r="135" spans="1:23">
      <c r="A135" s="5" t="s">
        <v>162</v>
      </c>
      <c r="B135" s="17">
        <v>37.6</v>
      </c>
      <c r="C135" s="18">
        <v>37.5</v>
      </c>
      <c r="D135" s="19">
        <v>37.299999999999997</v>
      </c>
      <c r="E135" s="10">
        <v>37.1</v>
      </c>
      <c r="F135" s="10">
        <v>37</v>
      </c>
      <c r="G135" s="10">
        <v>36.9</v>
      </c>
      <c r="I135" s="5" t="s">
        <v>162</v>
      </c>
      <c r="J135" s="25">
        <v>23.7</v>
      </c>
      <c r="K135" s="25">
        <v>23.8</v>
      </c>
      <c r="L135" s="25">
        <v>24</v>
      </c>
      <c r="M135" s="25">
        <v>24.2</v>
      </c>
      <c r="N135" s="25">
        <v>24.4</v>
      </c>
      <c r="O135" s="25">
        <v>24.6</v>
      </c>
      <c r="Q135" s="5" t="s">
        <v>162</v>
      </c>
      <c r="R135" s="23">
        <f t="shared" si="89"/>
        <v>13.900000000000002</v>
      </c>
      <c r="S135" s="23">
        <f t="shared" si="90"/>
        <v>13.7</v>
      </c>
      <c r="T135" s="23">
        <f t="shared" si="91"/>
        <v>13.299999999999997</v>
      </c>
      <c r="U135" s="23">
        <f t="shared" si="92"/>
        <v>12.900000000000002</v>
      </c>
      <c r="V135" s="23">
        <f t="shared" si="93"/>
        <v>12.600000000000001</v>
      </c>
      <c r="W135" s="23">
        <f t="shared" si="94"/>
        <v>12.299999999999997</v>
      </c>
    </row>
    <row r="136" spans="1:23">
      <c r="R136" s="23">
        <f t="shared" si="89"/>
        <v>0</v>
      </c>
      <c r="S136" s="23">
        <f t="shared" si="90"/>
        <v>0</v>
      </c>
      <c r="T136" s="23">
        <f t="shared" si="91"/>
        <v>0</v>
      </c>
      <c r="U136" s="23">
        <f t="shared" si="92"/>
        <v>0</v>
      </c>
      <c r="V136" s="23">
        <f t="shared" si="93"/>
        <v>0</v>
      </c>
      <c r="W136" s="23">
        <f t="shared" si="94"/>
        <v>0</v>
      </c>
    </row>
    <row r="137" spans="1:23">
      <c r="A137" s="5" t="s">
        <v>147</v>
      </c>
      <c r="B137" s="15">
        <v>908800</v>
      </c>
      <c r="C137" s="16">
        <v>911100</v>
      </c>
      <c r="D137" s="16">
        <v>914300</v>
      </c>
      <c r="E137" s="16">
        <v>921600</v>
      </c>
      <c r="F137" s="16">
        <v>933700</v>
      </c>
      <c r="G137" s="16">
        <v>944700</v>
      </c>
      <c r="H137" s="16"/>
      <c r="I137" s="5" t="s">
        <v>147</v>
      </c>
      <c r="J137" s="23">
        <v>233000</v>
      </c>
      <c r="K137" s="23">
        <v>234400</v>
      </c>
      <c r="L137" s="23">
        <v>235400</v>
      </c>
      <c r="M137" s="23">
        <v>236800</v>
      </c>
      <c r="N137" s="23">
        <v>239100</v>
      </c>
      <c r="O137" s="23">
        <v>241800</v>
      </c>
      <c r="Q137" s="5" t="s">
        <v>147</v>
      </c>
      <c r="R137" s="23">
        <f t="shared" si="89"/>
        <v>675800</v>
      </c>
      <c r="S137" s="23">
        <f t="shared" si="90"/>
        <v>676700</v>
      </c>
      <c r="T137" s="23">
        <f t="shared" si="91"/>
        <v>678900</v>
      </c>
      <c r="U137" s="23">
        <f t="shared" si="92"/>
        <v>684800</v>
      </c>
      <c r="V137" s="23">
        <f t="shared" si="93"/>
        <v>694600</v>
      </c>
      <c r="W137" s="23">
        <f t="shared" si="94"/>
        <v>702900</v>
      </c>
    </row>
    <row r="138" spans="1:23">
      <c r="A138" s="5" t="s">
        <v>148</v>
      </c>
      <c r="B138" s="15">
        <v>970300</v>
      </c>
      <c r="C138" s="16">
        <v>971500</v>
      </c>
      <c r="D138" s="16">
        <v>976800</v>
      </c>
      <c r="E138" s="16">
        <v>983200</v>
      </c>
      <c r="F138" s="16">
        <v>993000</v>
      </c>
      <c r="G138" s="16">
        <v>1004300</v>
      </c>
      <c r="H138" s="16"/>
      <c r="I138" s="5" t="s">
        <v>148</v>
      </c>
      <c r="J138" s="23">
        <v>247400</v>
      </c>
      <c r="K138" s="23">
        <v>248400</v>
      </c>
      <c r="L138" s="23">
        <v>250100</v>
      </c>
      <c r="M138" s="23">
        <v>251300</v>
      </c>
      <c r="N138" s="23">
        <v>252800</v>
      </c>
      <c r="O138" s="23">
        <v>255400</v>
      </c>
      <c r="Q138" s="5" t="s">
        <v>148</v>
      </c>
      <c r="R138" s="23">
        <f t="shared" si="89"/>
        <v>722900</v>
      </c>
      <c r="S138" s="23">
        <f t="shared" si="90"/>
        <v>723100</v>
      </c>
      <c r="T138" s="23">
        <f t="shared" si="91"/>
        <v>726700</v>
      </c>
      <c r="U138" s="23">
        <f t="shared" si="92"/>
        <v>731900</v>
      </c>
      <c r="V138" s="23">
        <f t="shared" si="93"/>
        <v>740200</v>
      </c>
      <c r="W138" s="23">
        <f t="shared" si="94"/>
        <v>748900</v>
      </c>
    </row>
    <row r="139" spans="1:23" s="32" customFormat="1">
      <c r="A139" s="28" t="s">
        <v>149</v>
      </c>
      <c r="B139" s="29">
        <v>1095200</v>
      </c>
      <c r="C139" s="30">
        <v>1096400</v>
      </c>
      <c r="D139" s="30">
        <v>1101200</v>
      </c>
      <c r="E139" s="30">
        <v>1109000</v>
      </c>
      <c r="F139" s="30">
        <v>1120200</v>
      </c>
      <c r="G139" s="30">
        <v>1128100</v>
      </c>
      <c r="H139" s="30"/>
      <c r="I139" s="28" t="s">
        <v>149</v>
      </c>
      <c r="J139" s="31">
        <v>275500</v>
      </c>
      <c r="K139" s="31">
        <v>276800</v>
      </c>
      <c r="L139" s="31">
        <v>278300</v>
      </c>
      <c r="M139" s="31">
        <v>279800</v>
      </c>
      <c r="N139" s="31">
        <v>281800</v>
      </c>
      <c r="O139" s="31">
        <v>283400</v>
      </c>
      <c r="Q139" s="28" t="s">
        <v>149</v>
      </c>
      <c r="R139" s="31">
        <f t="shared" si="89"/>
        <v>819700</v>
      </c>
      <c r="S139" s="31">
        <f t="shared" si="90"/>
        <v>819600</v>
      </c>
      <c r="T139" s="31">
        <f t="shared" si="91"/>
        <v>822900</v>
      </c>
      <c r="U139" s="31">
        <f t="shared" si="92"/>
        <v>829200</v>
      </c>
      <c r="V139" s="31">
        <f t="shared" si="93"/>
        <v>838400</v>
      </c>
      <c r="W139" s="31">
        <f t="shared" si="94"/>
        <v>844700</v>
      </c>
    </row>
    <row r="140" spans="1:23">
      <c r="A140" s="5" t="s">
        <v>150</v>
      </c>
      <c r="B140" s="15">
        <v>1221200</v>
      </c>
      <c r="C140" s="16">
        <v>1224700</v>
      </c>
      <c r="D140" s="16">
        <v>1231100</v>
      </c>
      <c r="E140" s="16">
        <v>1240000</v>
      </c>
      <c r="F140" s="16">
        <v>1250200</v>
      </c>
      <c r="G140" s="16">
        <v>1258900</v>
      </c>
      <c r="H140" s="16"/>
      <c r="I140" s="5" t="s">
        <v>150</v>
      </c>
      <c r="J140" s="23">
        <v>301900</v>
      </c>
      <c r="K140" s="23">
        <v>303900</v>
      </c>
      <c r="L140" s="23">
        <v>305900</v>
      </c>
      <c r="M140" s="23">
        <v>307800</v>
      </c>
      <c r="N140" s="23">
        <v>309600</v>
      </c>
      <c r="O140" s="23">
        <v>311500</v>
      </c>
      <c r="Q140" s="5" t="s">
        <v>150</v>
      </c>
      <c r="R140" s="23">
        <f t="shared" si="89"/>
        <v>919300</v>
      </c>
      <c r="S140" s="23">
        <f t="shared" si="90"/>
        <v>920800</v>
      </c>
      <c r="T140" s="23">
        <f t="shared" si="91"/>
        <v>925200</v>
      </c>
      <c r="U140" s="23">
        <f t="shared" si="92"/>
        <v>932200</v>
      </c>
      <c r="V140" s="23">
        <f t="shared" si="93"/>
        <v>940600</v>
      </c>
      <c r="W140" s="23">
        <f t="shared" si="94"/>
        <v>947400</v>
      </c>
    </row>
    <row r="141" spans="1:23">
      <c r="A141" s="5" t="s">
        <v>151</v>
      </c>
      <c r="B141" s="15">
        <v>2080900</v>
      </c>
      <c r="C141" s="16">
        <v>2106100</v>
      </c>
      <c r="D141" s="16">
        <v>2151000</v>
      </c>
      <c r="E141" s="16">
        <v>2203300</v>
      </c>
      <c r="F141" s="16">
        <v>2253200</v>
      </c>
      <c r="G141" s="16">
        <v>2296400</v>
      </c>
      <c r="H141" s="16"/>
      <c r="I141" s="5" t="s">
        <v>151</v>
      </c>
      <c r="J141" s="23">
        <v>334900</v>
      </c>
      <c r="K141" s="23">
        <v>337800</v>
      </c>
      <c r="L141" s="23">
        <v>342500</v>
      </c>
      <c r="M141" s="23">
        <v>347600</v>
      </c>
      <c r="N141" s="23">
        <v>351300</v>
      </c>
      <c r="O141" s="23">
        <v>354600</v>
      </c>
      <c r="Q141" s="5" t="s">
        <v>151</v>
      </c>
      <c r="R141" s="23">
        <f t="shared" si="89"/>
        <v>1746000</v>
      </c>
      <c r="S141" s="23">
        <f t="shared" si="90"/>
        <v>1768300</v>
      </c>
      <c r="T141" s="23">
        <f t="shared" si="91"/>
        <v>1808500</v>
      </c>
      <c r="U141" s="23">
        <f t="shared" si="92"/>
        <v>1855700</v>
      </c>
      <c r="V141" s="23">
        <f t="shared" si="93"/>
        <v>1901900</v>
      </c>
      <c r="W141" s="23">
        <f t="shared" si="94"/>
        <v>1941800</v>
      </c>
    </row>
    <row r="142" spans="1:23">
      <c r="A142" s="5" t="s">
        <v>152</v>
      </c>
      <c r="B142" s="15">
        <v>2666300</v>
      </c>
      <c r="C142" s="16">
        <v>2703000</v>
      </c>
      <c r="D142" s="16">
        <v>2756900</v>
      </c>
      <c r="E142" s="16">
        <v>2816100</v>
      </c>
      <c r="F142" s="16">
        <v>2872300</v>
      </c>
      <c r="G142" s="16">
        <v>2921900</v>
      </c>
      <c r="H142" s="16"/>
      <c r="I142" s="5" t="s">
        <v>152</v>
      </c>
      <c r="J142" s="23">
        <v>401200</v>
      </c>
      <c r="K142" s="23">
        <v>406100</v>
      </c>
      <c r="L142" s="23">
        <v>412600</v>
      </c>
      <c r="M142" s="23">
        <v>418900</v>
      </c>
      <c r="N142" s="23">
        <v>423900</v>
      </c>
      <c r="O142" s="23">
        <v>428600</v>
      </c>
      <c r="Q142" s="5" t="s">
        <v>152</v>
      </c>
      <c r="R142" s="23">
        <f t="shared" si="89"/>
        <v>2265100</v>
      </c>
      <c r="S142" s="23">
        <f t="shared" si="90"/>
        <v>2296900</v>
      </c>
      <c r="T142" s="23">
        <f t="shared" si="91"/>
        <v>2344300</v>
      </c>
      <c r="U142" s="23">
        <f t="shared" si="92"/>
        <v>2397200</v>
      </c>
      <c r="V142" s="23">
        <f t="shared" si="93"/>
        <v>2448400</v>
      </c>
      <c r="W142" s="23">
        <f t="shared" si="94"/>
        <v>2493300</v>
      </c>
    </row>
    <row r="143" spans="1:23">
      <c r="A143" s="5" t="s">
        <v>153</v>
      </c>
      <c r="B143" s="15">
        <v>2907300</v>
      </c>
      <c r="C143" s="16">
        <v>2948200</v>
      </c>
      <c r="D143" s="16">
        <v>3007000</v>
      </c>
      <c r="E143" s="16">
        <v>3073200</v>
      </c>
      <c r="F143" s="16">
        <v>3137100</v>
      </c>
      <c r="G143" s="16">
        <v>3193900</v>
      </c>
      <c r="H143" s="16"/>
      <c r="I143" s="5" t="s">
        <v>153</v>
      </c>
      <c r="J143" s="23">
        <v>422800</v>
      </c>
      <c r="K143" s="23">
        <v>428700</v>
      </c>
      <c r="L143" s="23">
        <v>436100</v>
      </c>
      <c r="M143" s="23">
        <v>443500</v>
      </c>
      <c r="N143" s="23">
        <v>449700</v>
      </c>
      <c r="O143" s="23">
        <v>455300</v>
      </c>
      <c r="Q143" s="5" t="s">
        <v>153</v>
      </c>
      <c r="R143" s="23">
        <f t="shared" si="89"/>
        <v>2484500</v>
      </c>
      <c r="S143" s="23">
        <f t="shared" si="90"/>
        <v>2519500</v>
      </c>
      <c r="T143" s="23">
        <f t="shared" si="91"/>
        <v>2570900</v>
      </c>
      <c r="U143" s="23">
        <f t="shared" si="92"/>
        <v>2629700</v>
      </c>
      <c r="V143" s="23">
        <f t="shared" si="93"/>
        <v>2687400</v>
      </c>
      <c r="W143" s="23">
        <f t="shared" si="94"/>
        <v>2738600</v>
      </c>
    </row>
    <row r="144" spans="1:23">
      <c r="A144" s="5" t="s">
        <v>18</v>
      </c>
      <c r="B144" s="15">
        <v>3533300</v>
      </c>
      <c r="C144" s="16">
        <v>3598700</v>
      </c>
      <c r="D144" s="16">
        <v>3681400</v>
      </c>
      <c r="E144" s="16">
        <v>3771600</v>
      </c>
      <c r="F144" s="16">
        <v>3860200</v>
      </c>
      <c r="G144" s="16">
        <v>3940800</v>
      </c>
      <c r="H144" s="16"/>
      <c r="I144" s="5" t="s">
        <v>18</v>
      </c>
      <c r="J144" s="23">
        <v>459300</v>
      </c>
      <c r="K144" s="23">
        <v>467200</v>
      </c>
      <c r="L144" s="23">
        <v>476800</v>
      </c>
      <c r="M144" s="23">
        <v>486500</v>
      </c>
      <c r="N144" s="23">
        <v>495100</v>
      </c>
      <c r="O144" s="23">
        <v>503000</v>
      </c>
      <c r="Q144" s="5" t="s">
        <v>18</v>
      </c>
      <c r="R144" s="23">
        <f t="shared" si="89"/>
        <v>3074000</v>
      </c>
      <c r="S144" s="23">
        <f t="shared" si="90"/>
        <v>3131500</v>
      </c>
      <c r="T144" s="23">
        <f t="shared" si="91"/>
        <v>3204600</v>
      </c>
      <c r="U144" s="23">
        <f t="shared" si="92"/>
        <v>3285100</v>
      </c>
      <c r="V144" s="23">
        <f t="shared" si="93"/>
        <v>3365100</v>
      </c>
      <c r="W144" s="23">
        <f t="shared" si="94"/>
        <v>3437800</v>
      </c>
    </row>
    <row r="145" spans="1:23">
      <c r="A145" s="5" t="s">
        <v>154</v>
      </c>
      <c r="B145" s="15">
        <v>3471800</v>
      </c>
      <c r="C145" s="16">
        <v>3538300</v>
      </c>
      <c r="D145" s="16">
        <v>3618900</v>
      </c>
      <c r="E145" s="16">
        <v>3710000</v>
      </c>
      <c r="F145" s="16">
        <v>3800900</v>
      </c>
      <c r="G145" s="16">
        <v>3881200</v>
      </c>
      <c r="H145" s="16"/>
      <c r="I145" s="5" t="s">
        <v>154</v>
      </c>
      <c r="J145" s="23">
        <v>444900</v>
      </c>
      <c r="K145" s="23">
        <v>453200</v>
      </c>
      <c r="L145" s="23">
        <v>462100</v>
      </c>
      <c r="M145" s="23">
        <v>472000</v>
      </c>
      <c r="N145" s="23">
        <v>481400</v>
      </c>
      <c r="O145" s="23">
        <v>489400</v>
      </c>
      <c r="Q145" s="5" t="s">
        <v>154</v>
      </c>
      <c r="R145" s="23">
        <f t="shared" si="89"/>
        <v>3026900</v>
      </c>
      <c r="S145" s="23">
        <f t="shared" si="90"/>
        <v>3085100</v>
      </c>
      <c r="T145" s="23">
        <f t="shared" si="91"/>
        <v>3156800</v>
      </c>
      <c r="U145" s="23">
        <f t="shared" si="92"/>
        <v>3238000</v>
      </c>
      <c r="V145" s="23">
        <f t="shared" si="93"/>
        <v>3319500</v>
      </c>
      <c r="W145" s="23">
        <f t="shared" si="94"/>
        <v>3391800</v>
      </c>
    </row>
    <row r="146" spans="1:23">
      <c r="A146" s="5" t="s">
        <v>155</v>
      </c>
      <c r="B146" s="15">
        <v>3346900</v>
      </c>
      <c r="C146" s="16">
        <v>3413300</v>
      </c>
      <c r="D146" s="16">
        <v>3494600</v>
      </c>
      <c r="E146" s="16">
        <v>3584200</v>
      </c>
      <c r="F146" s="16">
        <v>3673700</v>
      </c>
      <c r="G146" s="16">
        <v>3757400</v>
      </c>
      <c r="H146" s="16"/>
      <c r="I146" s="5" t="s">
        <v>155</v>
      </c>
      <c r="J146" s="23">
        <v>416700</v>
      </c>
      <c r="K146" s="23">
        <v>424900</v>
      </c>
      <c r="L146" s="23">
        <v>433900</v>
      </c>
      <c r="M146" s="23">
        <v>443500</v>
      </c>
      <c r="N146" s="23">
        <v>452400</v>
      </c>
      <c r="O146" s="23">
        <v>461400</v>
      </c>
      <c r="Q146" s="5" t="s">
        <v>155</v>
      </c>
      <c r="R146" s="23">
        <f t="shared" si="89"/>
        <v>2930200</v>
      </c>
      <c r="S146" s="23">
        <f t="shared" si="90"/>
        <v>2988400</v>
      </c>
      <c r="T146" s="23">
        <f t="shared" si="91"/>
        <v>3060700</v>
      </c>
      <c r="U146" s="23">
        <f t="shared" si="92"/>
        <v>3140700</v>
      </c>
      <c r="V146" s="23">
        <f t="shared" si="93"/>
        <v>3221300</v>
      </c>
      <c r="W146" s="23">
        <f t="shared" si="94"/>
        <v>3296000</v>
      </c>
    </row>
    <row r="147" spans="1:23">
      <c r="A147" s="5" t="s">
        <v>156</v>
      </c>
      <c r="B147" s="15">
        <v>3220900</v>
      </c>
      <c r="C147" s="16">
        <v>3285100</v>
      </c>
      <c r="D147" s="16">
        <v>3364600</v>
      </c>
      <c r="E147" s="16">
        <v>3453200</v>
      </c>
      <c r="F147" s="16">
        <v>3543700</v>
      </c>
      <c r="G147" s="16">
        <v>3626700</v>
      </c>
      <c r="H147" s="16"/>
      <c r="I147" s="5" t="s">
        <v>156</v>
      </c>
      <c r="J147" s="23">
        <v>390400</v>
      </c>
      <c r="K147" s="23">
        <v>397800</v>
      </c>
      <c r="L147" s="23">
        <v>406300</v>
      </c>
      <c r="M147" s="23">
        <v>415500</v>
      </c>
      <c r="N147" s="23">
        <v>424600</v>
      </c>
      <c r="O147" s="23">
        <v>433300</v>
      </c>
      <c r="Q147" s="5" t="s">
        <v>156</v>
      </c>
      <c r="R147" s="23">
        <f t="shared" si="89"/>
        <v>2830500</v>
      </c>
      <c r="S147" s="23">
        <f t="shared" si="90"/>
        <v>2887300</v>
      </c>
      <c r="T147" s="23">
        <f t="shared" si="91"/>
        <v>2958300</v>
      </c>
      <c r="U147" s="23">
        <f t="shared" si="92"/>
        <v>3037700</v>
      </c>
      <c r="V147" s="23">
        <f t="shared" si="93"/>
        <v>3119100</v>
      </c>
      <c r="W147" s="23">
        <f t="shared" si="94"/>
        <v>3193400</v>
      </c>
    </row>
    <row r="148" spans="1:23">
      <c r="A148" s="5" t="s">
        <v>157</v>
      </c>
      <c r="B148" s="15">
        <v>867000</v>
      </c>
      <c r="C148" s="16">
        <v>895600</v>
      </c>
      <c r="D148" s="16">
        <v>924500</v>
      </c>
      <c r="E148" s="16">
        <v>955500</v>
      </c>
      <c r="F148" s="16">
        <v>987900</v>
      </c>
      <c r="G148" s="16">
        <v>1018900</v>
      </c>
      <c r="H148" s="16"/>
      <c r="I148" s="5" t="s">
        <v>157</v>
      </c>
      <c r="J148" s="23">
        <v>58100</v>
      </c>
      <c r="K148" s="23">
        <v>61200</v>
      </c>
      <c r="L148" s="23">
        <v>64300</v>
      </c>
      <c r="M148" s="23">
        <v>67600</v>
      </c>
      <c r="N148" s="23">
        <v>71200</v>
      </c>
      <c r="O148" s="23">
        <v>74400</v>
      </c>
      <c r="Q148" s="5" t="s">
        <v>157</v>
      </c>
      <c r="R148" s="23">
        <f t="shared" si="89"/>
        <v>808900</v>
      </c>
      <c r="S148" s="23">
        <f t="shared" si="90"/>
        <v>834400</v>
      </c>
      <c r="T148" s="23">
        <f t="shared" si="91"/>
        <v>860200</v>
      </c>
      <c r="U148" s="23">
        <f t="shared" si="92"/>
        <v>887900</v>
      </c>
      <c r="V148" s="23">
        <f t="shared" si="93"/>
        <v>916700</v>
      </c>
      <c r="W148" s="23">
        <f t="shared" si="94"/>
        <v>944500</v>
      </c>
    </row>
    <row r="149" spans="1:23">
      <c r="A149" s="5" t="s">
        <v>158</v>
      </c>
      <c r="B149" s="15">
        <v>626000</v>
      </c>
      <c r="C149" s="16">
        <v>650400</v>
      </c>
      <c r="D149" s="16">
        <v>674300</v>
      </c>
      <c r="E149" s="16">
        <v>698400</v>
      </c>
      <c r="F149" s="16">
        <v>723100</v>
      </c>
      <c r="G149" s="16">
        <v>746900</v>
      </c>
      <c r="H149" s="16"/>
      <c r="I149" s="5" t="s">
        <v>158</v>
      </c>
      <c r="J149" s="23">
        <v>36500</v>
      </c>
      <c r="K149" s="23">
        <v>38600</v>
      </c>
      <c r="L149" s="23">
        <v>40700</v>
      </c>
      <c r="M149" s="23">
        <v>43000</v>
      </c>
      <c r="N149" s="23">
        <v>45400</v>
      </c>
      <c r="O149" s="23">
        <v>47700</v>
      </c>
      <c r="Q149" s="5" t="s">
        <v>158</v>
      </c>
      <c r="R149" s="23">
        <f t="shared" si="89"/>
        <v>589500</v>
      </c>
      <c r="S149" s="23">
        <f t="shared" si="90"/>
        <v>611800</v>
      </c>
      <c r="T149" s="23">
        <f t="shared" si="91"/>
        <v>633600</v>
      </c>
      <c r="U149" s="23">
        <f t="shared" si="92"/>
        <v>655400</v>
      </c>
      <c r="V149" s="23">
        <f t="shared" si="93"/>
        <v>677700</v>
      </c>
      <c r="W149" s="23">
        <f t="shared" si="94"/>
        <v>699200</v>
      </c>
    </row>
    <row r="150" spans="1:23">
      <c r="A150" s="5" t="s">
        <v>159</v>
      </c>
      <c r="B150" s="15">
        <v>266200</v>
      </c>
      <c r="C150" s="16">
        <v>274000</v>
      </c>
      <c r="D150" s="16">
        <v>283400</v>
      </c>
      <c r="E150" s="16">
        <v>295100</v>
      </c>
      <c r="F150" s="16">
        <v>306700</v>
      </c>
      <c r="G150" s="16">
        <v>314400</v>
      </c>
      <c r="H150" s="16"/>
      <c r="I150" s="5" t="s">
        <v>159</v>
      </c>
      <c r="J150" s="23">
        <v>11200</v>
      </c>
      <c r="K150" s="23">
        <v>12000</v>
      </c>
      <c r="L150" s="23">
        <v>12800</v>
      </c>
      <c r="M150" s="23">
        <v>13600</v>
      </c>
      <c r="N150" s="23">
        <v>14500</v>
      </c>
      <c r="O150" s="23">
        <v>15200</v>
      </c>
      <c r="Q150" s="5" t="s">
        <v>159</v>
      </c>
      <c r="R150" s="23">
        <f t="shared" si="89"/>
        <v>255000</v>
      </c>
      <c r="S150" s="23">
        <f t="shared" si="90"/>
        <v>262000</v>
      </c>
      <c r="T150" s="23">
        <f t="shared" si="91"/>
        <v>270600</v>
      </c>
      <c r="U150" s="23">
        <f t="shared" si="92"/>
        <v>281500</v>
      </c>
      <c r="V150" s="23">
        <f t="shared" si="93"/>
        <v>292200</v>
      </c>
      <c r="W150" s="23">
        <f t="shared" si="94"/>
        <v>299200</v>
      </c>
    </row>
    <row r="151" spans="1:23">
      <c r="A151" s="5" t="s">
        <v>160</v>
      </c>
      <c r="B151" s="15">
        <v>156800</v>
      </c>
      <c r="C151" s="16">
        <v>160400</v>
      </c>
      <c r="D151" s="16">
        <v>163300</v>
      </c>
      <c r="E151" s="16">
        <v>167100</v>
      </c>
      <c r="F151" s="16">
        <v>171500</v>
      </c>
      <c r="G151" s="16">
        <v>176100</v>
      </c>
      <c r="H151" s="16"/>
      <c r="I151" s="5" t="s">
        <v>160</v>
      </c>
      <c r="J151" s="23">
        <v>5100</v>
      </c>
      <c r="K151" s="23">
        <v>5500</v>
      </c>
      <c r="L151" s="23">
        <v>5700</v>
      </c>
      <c r="M151" s="23">
        <v>6100</v>
      </c>
      <c r="N151" s="23">
        <v>6700</v>
      </c>
      <c r="O151" s="23">
        <v>7100</v>
      </c>
      <c r="Q151" s="5" t="s">
        <v>160</v>
      </c>
      <c r="R151" s="23">
        <f t="shared" ref="R151" si="97">+B151-J151</f>
        <v>151700</v>
      </c>
      <c r="S151" s="23">
        <f t="shared" ref="S151" si="98">+C151-K151</f>
        <v>154900</v>
      </c>
      <c r="T151" s="23">
        <f t="shared" ref="T151" si="99">+D151-L151</f>
        <v>157600</v>
      </c>
      <c r="U151" s="23">
        <f t="shared" ref="U151" si="100">+E151-M151</f>
        <v>161000</v>
      </c>
      <c r="V151" s="23">
        <f t="shared" ref="V151" si="101">+F151-N151</f>
        <v>164800</v>
      </c>
      <c r="W151" s="23">
        <f t="shared" ref="W151" si="102">+G151-O151</f>
        <v>169000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C19" sqref="C19"/>
    </sheetView>
  </sheetViews>
  <sheetFormatPr defaultRowHeight="14.4"/>
  <cols>
    <col min="1" max="1" width="31.109375" style="10" bestFit="1" customWidth="1"/>
    <col min="2" max="5" width="9.33203125" style="10" bestFit="1" customWidth="1"/>
    <col min="6" max="16384" width="8.88671875" style="10"/>
  </cols>
  <sheetData>
    <row r="1" spans="1:12" ht="18">
      <c r="A1" s="172" t="s">
        <v>603</v>
      </c>
    </row>
    <row r="2" spans="1:12">
      <c r="A2" s="94" t="s">
        <v>626</v>
      </c>
    </row>
    <row r="3" spans="1:12">
      <c r="A3" s="26" t="s">
        <v>604</v>
      </c>
    </row>
    <row r="4" spans="1:12">
      <c r="A4" s="86" t="s">
        <v>286</v>
      </c>
      <c r="B4" s="86">
        <v>2009</v>
      </c>
      <c r="C4" s="86">
        <f>+B4+1</f>
        <v>2010</v>
      </c>
      <c r="D4" s="86">
        <f t="shared" ref="D4:K4" si="0">+C4+1</f>
        <v>2011</v>
      </c>
      <c r="E4" s="86">
        <f t="shared" si="0"/>
        <v>2012</v>
      </c>
      <c r="F4" s="86">
        <f t="shared" si="0"/>
        <v>2013</v>
      </c>
      <c r="G4" s="86">
        <f t="shared" si="0"/>
        <v>2014</v>
      </c>
      <c r="H4" s="86">
        <f t="shared" si="0"/>
        <v>2015</v>
      </c>
      <c r="I4" s="86">
        <f t="shared" si="0"/>
        <v>2016</v>
      </c>
      <c r="J4" s="86">
        <f t="shared" si="0"/>
        <v>2017</v>
      </c>
      <c r="K4" s="86">
        <f t="shared" si="0"/>
        <v>2018</v>
      </c>
      <c r="L4" s="32"/>
    </row>
    <row r="5" spans="1:12">
      <c r="A5" s="32" t="s">
        <v>12</v>
      </c>
      <c r="B5" s="87">
        <v>1678</v>
      </c>
      <c r="C5" s="87">
        <v>1836</v>
      </c>
      <c r="D5" s="87">
        <v>1653</v>
      </c>
      <c r="E5" s="87">
        <v>1434</v>
      </c>
      <c r="F5" s="87">
        <v>1381</v>
      </c>
      <c r="G5" s="87">
        <v>1092</v>
      </c>
      <c r="H5" s="87">
        <v>1033</v>
      </c>
      <c r="I5" s="87">
        <v>1010</v>
      </c>
      <c r="J5" s="87">
        <v>1005</v>
      </c>
      <c r="K5" s="87">
        <v>988</v>
      </c>
      <c r="L5" s="32"/>
    </row>
    <row r="6" spans="1:12">
      <c r="A6" s="82" t="s">
        <v>17</v>
      </c>
      <c r="B6" s="250">
        <f>+B7-B5</f>
        <v>2826</v>
      </c>
      <c r="C6" s="250">
        <f t="shared" ref="C6:K6" si="1">+C7-C5</f>
        <v>3170</v>
      </c>
      <c r="D6" s="250">
        <f t="shared" si="1"/>
        <v>2786</v>
      </c>
      <c r="E6" s="250">
        <f t="shared" si="1"/>
        <v>2485</v>
      </c>
      <c r="F6" s="250">
        <f t="shared" si="1"/>
        <v>2301</v>
      </c>
      <c r="G6" s="250">
        <f t="shared" si="1"/>
        <v>1793</v>
      </c>
      <c r="H6" s="250">
        <f t="shared" si="1"/>
        <v>1728</v>
      </c>
      <c r="I6" s="250">
        <f t="shared" si="1"/>
        <v>1691</v>
      </c>
      <c r="J6" s="250">
        <f t="shared" si="1"/>
        <v>1672</v>
      </c>
      <c r="K6" s="250">
        <f t="shared" si="1"/>
        <v>1655</v>
      </c>
      <c r="L6" s="32"/>
    </row>
    <row r="7" spans="1:12">
      <c r="A7" s="73" t="s">
        <v>176</v>
      </c>
      <c r="B7" s="87">
        <v>4504</v>
      </c>
      <c r="C7" s="87">
        <v>5006</v>
      </c>
      <c r="D7" s="87">
        <v>4439</v>
      </c>
      <c r="E7" s="87">
        <v>3919</v>
      </c>
      <c r="F7" s="87">
        <v>3682</v>
      </c>
      <c r="G7" s="87">
        <v>2885</v>
      </c>
      <c r="H7" s="87">
        <v>2761</v>
      </c>
      <c r="I7" s="87">
        <v>2701</v>
      </c>
      <c r="J7" s="87">
        <v>2677</v>
      </c>
      <c r="K7" s="87">
        <v>2643</v>
      </c>
      <c r="L7" s="32"/>
    </row>
    <row r="8" spans="1:12">
      <c r="A8" s="249" t="s">
        <v>572</v>
      </c>
    </row>
    <row r="9" spans="1:12">
      <c r="A9" s="10" t="s">
        <v>287</v>
      </c>
      <c r="B9" s="23">
        <v>388400</v>
      </c>
      <c r="C9" s="23">
        <v>396200</v>
      </c>
      <c r="D9" s="23">
        <v>403200</v>
      </c>
      <c r="E9" s="23">
        <v>410000</v>
      </c>
      <c r="F9" s="23">
        <f>+Populations!J13</f>
        <v>416700</v>
      </c>
      <c r="G9" s="23">
        <f>+Populations!K13</f>
        <v>424900</v>
      </c>
      <c r="H9" s="23">
        <f>+Populations!L13</f>
        <v>433900</v>
      </c>
      <c r="I9" s="23">
        <f>+Populations!M13</f>
        <v>443500</v>
      </c>
      <c r="J9" s="23">
        <f>+Populations!N13</f>
        <v>452400</v>
      </c>
      <c r="K9" s="23">
        <f>+Populations!O13</f>
        <v>461400</v>
      </c>
    </row>
    <row r="10" spans="1:12">
      <c r="A10" s="91" t="s">
        <v>289</v>
      </c>
      <c r="B10" s="144">
        <f>+B11-B9</f>
        <v>2845400</v>
      </c>
      <c r="C10" s="144">
        <f t="shared" ref="C10:K10" si="2">+C11-C9</f>
        <v>2887700</v>
      </c>
      <c r="D10" s="144">
        <f t="shared" si="2"/>
        <v>2920900</v>
      </c>
      <c r="E10" s="144">
        <f t="shared" si="2"/>
        <v>2947800</v>
      </c>
      <c r="F10" s="144">
        <f t="shared" si="2"/>
        <v>2930200</v>
      </c>
      <c r="G10" s="144">
        <f t="shared" si="2"/>
        <v>2988400</v>
      </c>
      <c r="H10" s="144">
        <f t="shared" si="2"/>
        <v>3060700</v>
      </c>
      <c r="I10" s="144">
        <f t="shared" si="2"/>
        <v>3140700</v>
      </c>
      <c r="J10" s="144">
        <f t="shared" si="2"/>
        <v>3221300</v>
      </c>
      <c r="K10" s="144">
        <f t="shared" si="2"/>
        <v>3296000</v>
      </c>
    </row>
    <row r="11" spans="1:12">
      <c r="A11" s="10" t="s">
        <v>288</v>
      </c>
      <c r="B11" s="15">
        <v>3233800</v>
      </c>
      <c r="C11" s="15">
        <v>3283900</v>
      </c>
      <c r="D11" s="15">
        <v>3324100</v>
      </c>
      <c r="E11" s="15">
        <v>3357800</v>
      </c>
      <c r="F11" s="16">
        <f>+Populations!B13</f>
        <v>3346900</v>
      </c>
      <c r="G11" s="16">
        <f>+Populations!C13</f>
        <v>3413300</v>
      </c>
      <c r="H11" s="16">
        <f>+Populations!D13</f>
        <v>3494600</v>
      </c>
      <c r="I11" s="16">
        <f>+Populations!E13</f>
        <v>3584200</v>
      </c>
      <c r="J11" s="16">
        <f>+Populations!F13</f>
        <v>3673700</v>
      </c>
      <c r="K11" s="16">
        <f>+Populations!G13</f>
        <v>3757400</v>
      </c>
    </row>
    <row r="12" spans="1:12">
      <c r="A12" s="26" t="s">
        <v>290</v>
      </c>
    </row>
    <row r="13" spans="1:12">
      <c r="A13" s="32" t="s">
        <v>12</v>
      </c>
      <c r="B13" s="122">
        <f>+B5/B9*1000</f>
        <v>4.3202883625128736</v>
      </c>
      <c r="C13" s="122">
        <f t="shared" ref="C13:K13" si="3">+C5/C9*1000</f>
        <v>4.6340232205956591</v>
      </c>
      <c r="D13" s="122">
        <f t="shared" si="3"/>
        <v>4.0997023809523814</v>
      </c>
      <c r="E13" s="122">
        <f t="shared" si="3"/>
        <v>3.4975609756097561</v>
      </c>
      <c r="F13" s="122">
        <f t="shared" si="3"/>
        <v>3.3141348692104629</v>
      </c>
      <c r="G13" s="122">
        <f t="shared" si="3"/>
        <v>2.5700164744645799</v>
      </c>
      <c r="H13" s="122">
        <f t="shared" si="3"/>
        <v>2.3807328877621572</v>
      </c>
      <c r="I13" s="122">
        <f t="shared" si="3"/>
        <v>2.2773393461104847</v>
      </c>
      <c r="J13" s="122">
        <f t="shared" si="3"/>
        <v>2.2214854111405833</v>
      </c>
      <c r="K13" s="122">
        <f t="shared" si="3"/>
        <v>2.1413090593844819</v>
      </c>
    </row>
    <row r="14" spans="1:12">
      <c r="A14" s="82" t="s">
        <v>17</v>
      </c>
      <c r="B14" s="251">
        <f t="shared" ref="B14:K15" si="4">+B6/B10*1000</f>
        <v>0.99318197792928931</v>
      </c>
      <c r="C14" s="251">
        <f t="shared" si="4"/>
        <v>1.0977594625480487</v>
      </c>
      <c r="D14" s="251">
        <f t="shared" si="4"/>
        <v>0.95381560477934879</v>
      </c>
      <c r="E14" s="251">
        <f t="shared" si="4"/>
        <v>0.84300156048578601</v>
      </c>
      <c r="F14" s="251">
        <f t="shared" si="4"/>
        <v>0.78527062999112685</v>
      </c>
      <c r="G14" s="251">
        <f t="shared" si="4"/>
        <v>0.59998661491098915</v>
      </c>
      <c r="H14" s="251">
        <f t="shared" si="4"/>
        <v>0.56457673081321269</v>
      </c>
      <c r="I14" s="251">
        <f t="shared" si="4"/>
        <v>0.53841500302480338</v>
      </c>
      <c r="J14" s="251">
        <f t="shared" si="4"/>
        <v>0.51904510601310028</v>
      </c>
      <c r="K14" s="251">
        <f t="shared" si="4"/>
        <v>0.502123786407767</v>
      </c>
    </row>
    <row r="15" spans="1:12">
      <c r="A15" s="73" t="s">
        <v>176</v>
      </c>
      <c r="B15" s="122">
        <f t="shared" si="4"/>
        <v>1.3927886696765415</v>
      </c>
      <c r="C15" s="122">
        <f t="shared" si="4"/>
        <v>1.5244069551447974</v>
      </c>
      <c r="D15" s="122">
        <f t="shared" si="4"/>
        <v>1.3353990553834119</v>
      </c>
      <c r="E15" s="122">
        <f t="shared" si="4"/>
        <v>1.1671332420036928</v>
      </c>
      <c r="F15" s="122">
        <f t="shared" si="4"/>
        <v>1.1001225014192237</v>
      </c>
      <c r="G15" s="122">
        <f t="shared" si="4"/>
        <v>0.84522309788181527</v>
      </c>
      <c r="H15" s="122">
        <f t="shared" si="4"/>
        <v>0.79007611743833339</v>
      </c>
      <c r="I15" s="122">
        <f t="shared" si="4"/>
        <v>0.75358517939847114</v>
      </c>
      <c r="J15" s="122">
        <f t="shared" si="4"/>
        <v>0.72869314315267986</v>
      </c>
      <c r="K15" s="122">
        <f t="shared" si="4"/>
        <v>0.70341193378399958</v>
      </c>
    </row>
    <row r="17" spans="2:11">
      <c r="B17" s="252"/>
      <c r="C17" s="252"/>
      <c r="D17" s="252"/>
      <c r="E17" s="252"/>
      <c r="F17" s="252"/>
      <c r="G17" s="252"/>
      <c r="H17" s="252"/>
      <c r="I17" s="252"/>
      <c r="J17" s="252"/>
      <c r="K17" s="25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/>
  </sheetViews>
  <sheetFormatPr defaultRowHeight="14.4"/>
  <cols>
    <col min="1" max="1" width="48.5546875" bestFit="1" customWidth="1"/>
    <col min="2" max="2" width="9" bestFit="1" customWidth="1"/>
    <col min="3" max="8" width="9.88671875" bestFit="1" customWidth="1"/>
  </cols>
  <sheetData>
    <row r="1" spans="1:19" ht="15.6">
      <c r="A1" s="27" t="s">
        <v>607</v>
      </c>
    </row>
    <row r="2" spans="1:19">
      <c r="A2" t="s">
        <v>608</v>
      </c>
    </row>
    <row r="3" spans="1:19">
      <c r="A3" s="3" t="s">
        <v>262</v>
      </c>
      <c r="B3" s="69">
        <v>41791</v>
      </c>
      <c r="C3" s="69">
        <f>+B3+92</f>
        <v>41883</v>
      </c>
      <c r="D3" s="69">
        <f>+C3+92</f>
        <v>41975</v>
      </c>
      <c r="E3" s="69">
        <f>+D3+92</f>
        <v>42067</v>
      </c>
      <c r="F3" s="69">
        <f>+E3+92</f>
        <v>42159</v>
      </c>
      <c r="G3" s="69">
        <f t="shared" ref="G3:Q3" si="0">+F3+92</f>
        <v>42251</v>
      </c>
      <c r="H3" s="69">
        <f t="shared" si="0"/>
        <v>42343</v>
      </c>
      <c r="I3" s="69">
        <f t="shared" si="0"/>
        <v>42435</v>
      </c>
      <c r="J3" s="69">
        <f t="shared" si="0"/>
        <v>42527</v>
      </c>
      <c r="K3" s="69">
        <f t="shared" si="0"/>
        <v>42619</v>
      </c>
      <c r="L3" s="69">
        <f t="shared" si="0"/>
        <v>42711</v>
      </c>
      <c r="M3" s="69">
        <f t="shared" si="0"/>
        <v>42803</v>
      </c>
      <c r="N3" s="69">
        <f t="shared" si="0"/>
        <v>42895</v>
      </c>
      <c r="O3" s="69">
        <f t="shared" si="0"/>
        <v>42987</v>
      </c>
      <c r="P3" s="69">
        <f t="shared" si="0"/>
        <v>43079</v>
      </c>
      <c r="Q3" s="69">
        <f t="shared" si="0"/>
        <v>43171</v>
      </c>
      <c r="R3" s="69">
        <f>+Q3+92</f>
        <v>43263</v>
      </c>
      <c r="S3" s="69">
        <f>+R3+92</f>
        <v>43355</v>
      </c>
    </row>
    <row r="4" spans="1:19">
      <c r="A4" t="s">
        <v>263</v>
      </c>
      <c r="B4" s="9">
        <v>4630</v>
      </c>
      <c r="C4" s="9">
        <v>4189</v>
      </c>
      <c r="D4" s="9">
        <v>3658</v>
      </c>
      <c r="E4" s="9">
        <v>3562</v>
      </c>
      <c r="F4" s="9">
        <v>3352</v>
      </c>
      <c r="G4" s="9">
        <v>3399</v>
      </c>
      <c r="H4" s="9">
        <v>3476</v>
      </c>
      <c r="I4" s="9">
        <v>3549</v>
      </c>
      <c r="J4" s="9">
        <v>3877</v>
      </c>
      <c r="K4" s="9">
        <v>4602</v>
      </c>
      <c r="L4" s="9">
        <v>4771</v>
      </c>
      <c r="M4" s="9">
        <v>4865</v>
      </c>
      <c r="N4" s="9">
        <v>5353</v>
      </c>
      <c r="O4" s="9">
        <v>5844</v>
      </c>
      <c r="P4" s="9">
        <v>6182</v>
      </c>
      <c r="Q4" s="9">
        <v>7890</v>
      </c>
      <c r="R4" s="9">
        <v>8704</v>
      </c>
      <c r="S4" s="9">
        <v>9536</v>
      </c>
    </row>
    <row r="5" spans="1:19">
      <c r="A5" t="s">
        <v>267</v>
      </c>
      <c r="B5" s="71">
        <v>0.43</v>
      </c>
      <c r="C5" s="71">
        <v>0.43</v>
      </c>
      <c r="D5" s="71">
        <v>0.43</v>
      </c>
      <c r="E5" s="71">
        <v>0.43</v>
      </c>
      <c r="F5" s="71">
        <v>0.43</v>
      </c>
      <c r="G5" s="71">
        <v>0.43</v>
      </c>
      <c r="H5" s="71">
        <v>0.43</v>
      </c>
      <c r="I5" s="71">
        <v>0.43</v>
      </c>
      <c r="J5" s="71">
        <v>0.43</v>
      </c>
      <c r="K5" s="70">
        <v>0.43</v>
      </c>
      <c r="L5" s="70">
        <v>0.43</v>
      </c>
      <c r="M5" s="70">
        <v>0.43</v>
      </c>
      <c r="N5" s="70">
        <v>0.43</v>
      </c>
      <c r="O5" s="70">
        <v>0.43</v>
      </c>
      <c r="P5" s="70">
        <v>0.44</v>
      </c>
      <c r="Q5" s="70">
        <v>0.44</v>
      </c>
      <c r="R5" s="70">
        <v>0.44</v>
      </c>
      <c r="S5" s="70">
        <v>0.45</v>
      </c>
    </row>
    <row r="6" spans="1:19">
      <c r="A6" t="s">
        <v>265</v>
      </c>
      <c r="B6" s="72">
        <f>+B5*B4</f>
        <v>1990.8999999999999</v>
      </c>
      <c r="C6" s="72">
        <f t="shared" ref="C6:S6" si="1">+C5*C4</f>
        <v>1801.27</v>
      </c>
      <c r="D6" s="72">
        <f t="shared" si="1"/>
        <v>1572.94</v>
      </c>
      <c r="E6" s="72">
        <f t="shared" si="1"/>
        <v>1531.66</v>
      </c>
      <c r="F6" s="72">
        <f t="shared" si="1"/>
        <v>1441.36</v>
      </c>
      <c r="G6" s="72">
        <f t="shared" si="1"/>
        <v>1461.57</v>
      </c>
      <c r="H6" s="72">
        <f t="shared" si="1"/>
        <v>1494.68</v>
      </c>
      <c r="I6" s="72">
        <f t="shared" si="1"/>
        <v>1526.07</v>
      </c>
      <c r="J6" s="72">
        <f t="shared" si="1"/>
        <v>1667.11</v>
      </c>
      <c r="K6" s="9">
        <f t="shared" si="1"/>
        <v>1978.86</v>
      </c>
      <c r="L6" s="9">
        <f t="shared" si="1"/>
        <v>2051.5299999999997</v>
      </c>
      <c r="M6" s="9">
        <f t="shared" si="1"/>
        <v>2091.9499999999998</v>
      </c>
      <c r="N6" s="9">
        <f t="shared" si="1"/>
        <v>2301.79</v>
      </c>
      <c r="O6" s="9">
        <f t="shared" si="1"/>
        <v>2512.92</v>
      </c>
      <c r="P6" s="9">
        <f t="shared" si="1"/>
        <v>2720.08</v>
      </c>
      <c r="Q6" s="9">
        <f t="shared" si="1"/>
        <v>3471.6</v>
      </c>
      <c r="R6" s="9">
        <f t="shared" si="1"/>
        <v>3829.76</v>
      </c>
      <c r="S6" s="9">
        <f t="shared" si="1"/>
        <v>4291.2</v>
      </c>
    </row>
    <row r="7" spans="1:19">
      <c r="A7" t="s">
        <v>266</v>
      </c>
      <c r="M7" s="9">
        <v>2702</v>
      </c>
      <c r="N7" s="9">
        <v>2926</v>
      </c>
      <c r="O7" s="9">
        <v>3200</v>
      </c>
      <c r="P7" s="9">
        <v>3389</v>
      </c>
      <c r="Q7" s="9">
        <v>4261</v>
      </c>
      <c r="R7" s="9">
        <v>4689</v>
      </c>
      <c r="S7" s="9">
        <v>5234</v>
      </c>
    </row>
    <row r="8" spans="1:19">
      <c r="A8" t="s">
        <v>280</v>
      </c>
      <c r="M8" s="51">
        <f t="shared" ref="M8:S8" si="2">+M7/M4</f>
        <v>0.55539568345323742</v>
      </c>
      <c r="N8" s="51">
        <f t="shared" si="2"/>
        <v>0.54660937791892394</v>
      </c>
      <c r="O8" s="51">
        <f t="shared" si="2"/>
        <v>0.54757015742642023</v>
      </c>
      <c r="P8" s="51">
        <f t="shared" si="2"/>
        <v>0.54820446457457128</v>
      </c>
      <c r="Q8" s="51">
        <f t="shared" si="2"/>
        <v>0.5400506970849176</v>
      </c>
      <c r="R8" s="51">
        <f t="shared" si="2"/>
        <v>0.53871783088235292</v>
      </c>
      <c r="S8" s="51">
        <f t="shared" si="2"/>
        <v>0.54886744966442957</v>
      </c>
    </row>
    <row r="9" spans="1:19">
      <c r="A9" t="s">
        <v>281</v>
      </c>
      <c r="M9" s="2">
        <f>+M7/G25*1000</f>
        <v>13.053140096618357</v>
      </c>
      <c r="N9" s="2">
        <f>+N7/$G25*1000</f>
        <v>14.135265700483091</v>
      </c>
      <c r="O9" s="2">
        <f>+O7/$G25*1000</f>
        <v>15.458937198067632</v>
      </c>
      <c r="P9" s="2">
        <f>+P7/$G25*1000</f>
        <v>16.371980676328501</v>
      </c>
      <c r="Q9" s="2">
        <f>+Q7/$H25*1000</f>
        <v>20.290476190476191</v>
      </c>
      <c r="R9" s="2">
        <f t="shared" ref="R9:S9" si="3">+R7/$H25*1000</f>
        <v>22.328571428571429</v>
      </c>
      <c r="S9" s="2">
        <f t="shared" si="3"/>
        <v>24.923809523809524</v>
      </c>
    </row>
    <row r="10" spans="1:19">
      <c r="A10" t="s">
        <v>282</v>
      </c>
      <c r="M10" s="2">
        <f>+(M4-M7)/$G26*1000</f>
        <v>1.4256525177959398</v>
      </c>
      <c r="N10" s="2">
        <f t="shared" ref="N10:P10" si="4">+(N4-N7)/$G26*1000</f>
        <v>1.5996572633799102</v>
      </c>
      <c r="O10" s="2">
        <f t="shared" si="4"/>
        <v>1.7426838913788558</v>
      </c>
      <c r="P10" s="2">
        <f t="shared" si="4"/>
        <v>1.8408911152122331</v>
      </c>
      <c r="Q10" s="2">
        <f>+(Q4-Q7)/$H26*1000</f>
        <v>2.3610930383864672</v>
      </c>
      <c r="R10" s="2">
        <f t="shared" ref="R10:S10" si="5">+(R4-R7)/$H26*1000</f>
        <v>2.612231620039037</v>
      </c>
      <c r="S10" s="2">
        <f t="shared" si="5"/>
        <v>2.7989590110605072</v>
      </c>
    </row>
    <row r="11" spans="1:19">
      <c r="A11" t="s">
        <v>269</v>
      </c>
    </row>
    <row r="12" spans="1:19">
      <c r="A12" t="s">
        <v>264</v>
      </c>
    </row>
    <row r="13" spans="1:19">
      <c r="A13" t="s">
        <v>268</v>
      </c>
    </row>
    <row r="15" spans="1:19">
      <c r="A15" t="s">
        <v>270</v>
      </c>
    </row>
    <row r="16" spans="1:19">
      <c r="A16" s="3"/>
      <c r="B16" s="3">
        <v>1991</v>
      </c>
      <c r="C16" s="3">
        <v>1996</v>
      </c>
      <c r="D16" s="3">
        <v>2001</v>
      </c>
      <c r="E16" s="3">
        <v>2006</v>
      </c>
      <c r="F16" s="3">
        <v>2013</v>
      </c>
      <c r="G16" s="75">
        <v>2017</v>
      </c>
      <c r="H16" s="75">
        <v>2018</v>
      </c>
    </row>
    <row r="17" spans="1:29" s="10" customFormat="1">
      <c r="A17" s="10" t="s">
        <v>278</v>
      </c>
      <c r="B17" s="74">
        <v>3.52</v>
      </c>
      <c r="C17" s="74">
        <v>3.47</v>
      </c>
      <c r="D17" s="74">
        <v>3.36</v>
      </c>
    </row>
    <row r="18" spans="1:29">
      <c r="A18" s="73" t="s">
        <v>279</v>
      </c>
      <c r="B18">
        <v>2.69</v>
      </c>
      <c r="C18">
        <v>2.76</v>
      </c>
      <c r="D18">
        <v>2.67</v>
      </c>
    </row>
    <row r="19" spans="1:29">
      <c r="A19" s="73" t="s">
        <v>272</v>
      </c>
      <c r="B19" s="78">
        <v>1252600</v>
      </c>
      <c r="C19" s="79">
        <v>1321400</v>
      </c>
      <c r="D19" s="79">
        <v>1375600</v>
      </c>
      <c r="E19" s="79">
        <v>1528000</v>
      </c>
      <c r="F19" s="79">
        <v>1648500</v>
      </c>
      <c r="G19" s="79">
        <v>1724200</v>
      </c>
      <c r="H19" s="79">
        <v>1747000</v>
      </c>
    </row>
    <row r="20" spans="1:29">
      <c r="A20" s="73" t="s">
        <v>271</v>
      </c>
      <c r="B20" s="78">
        <v>3495100</v>
      </c>
      <c r="C20" s="78">
        <v>3732000</v>
      </c>
      <c r="D20" s="80">
        <v>3880500</v>
      </c>
      <c r="E20" s="80">
        <v>4184600</v>
      </c>
      <c r="F20" s="80">
        <v>4442100</v>
      </c>
      <c r="G20" s="78">
        <v>4793900</v>
      </c>
      <c r="H20" s="78">
        <v>4885500</v>
      </c>
    </row>
    <row r="21" spans="1:29">
      <c r="A21" s="73" t="s">
        <v>274</v>
      </c>
      <c r="B21" s="85">
        <f t="shared" ref="B21:C21" si="6">+B20/B19</f>
        <v>2.7902762254510618</v>
      </c>
      <c r="C21" s="85">
        <f t="shared" si="6"/>
        <v>2.8242772816709549</v>
      </c>
      <c r="D21" s="85">
        <f>+D20/D19</f>
        <v>2.8209508578075022</v>
      </c>
      <c r="E21" s="85">
        <f t="shared" ref="E21:H21" si="7">+E20/E19</f>
        <v>2.7386125654450262</v>
      </c>
      <c r="F21" s="85">
        <f t="shared" si="7"/>
        <v>2.694631483166515</v>
      </c>
      <c r="G21" s="85">
        <f t="shared" si="7"/>
        <v>2.7803619069713492</v>
      </c>
      <c r="H21" s="85">
        <f t="shared" si="7"/>
        <v>2.7965082999427588</v>
      </c>
    </row>
    <row r="22" spans="1:29">
      <c r="A22" s="73" t="s">
        <v>273</v>
      </c>
      <c r="B22" s="41">
        <v>468400</v>
      </c>
      <c r="C22" s="41">
        <v>528900</v>
      </c>
      <c r="D22" s="81">
        <v>585900</v>
      </c>
      <c r="E22" s="41">
        <v>624300</v>
      </c>
      <c r="F22" s="41">
        <v>692300</v>
      </c>
      <c r="G22" s="41">
        <v>734200</v>
      </c>
      <c r="H22" s="41">
        <v>744800</v>
      </c>
      <c r="I22" s="47"/>
      <c r="J22" s="76"/>
      <c r="K22" s="76"/>
      <c r="L22" s="47"/>
      <c r="M22" s="76"/>
      <c r="N22" s="76"/>
      <c r="O22" s="76"/>
      <c r="P22" s="76"/>
      <c r="Q22" s="47"/>
      <c r="R22" s="76"/>
      <c r="S22" s="76"/>
      <c r="T22" s="76"/>
      <c r="U22" s="76"/>
      <c r="V22" s="76"/>
      <c r="W22" s="76"/>
      <c r="X22" s="47"/>
      <c r="Y22" s="76"/>
      <c r="Z22" s="76"/>
      <c r="AA22" s="76"/>
      <c r="AB22" s="47"/>
      <c r="AC22" s="47"/>
    </row>
    <row r="23" spans="1:29">
      <c r="A23" s="82" t="s">
        <v>606</v>
      </c>
      <c r="B23" s="83">
        <f>+B21/B18*B17</f>
        <v>3.6512164734526902</v>
      </c>
      <c r="C23" s="83">
        <f>+C21/C18*C17</f>
        <v>3.5508123794921072</v>
      </c>
      <c r="D23" s="83">
        <f>+D21/D18*D17</f>
        <v>3.5499606300498905</v>
      </c>
      <c r="E23" s="84">
        <v>3.55</v>
      </c>
      <c r="F23" s="84">
        <v>3.55</v>
      </c>
      <c r="G23" s="84">
        <v>3.55</v>
      </c>
      <c r="H23" s="84">
        <v>3.55</v>
      </c>
      <c r="I23" s="47"/>
      <c r="J23" s="77"/>
      <c r="K23" s="77"/>
      <c r="L23" s="47"/>
      <c r="M23" s="77"/>
      <c r="N23" s="77"/>
      <c r="O23" s="77"/>
      <c r="P23" s="77"/>
      <c r="Q23" s="47"/>
      <c r="R23" s="77"/>
      <c r="S23" s="77"/>
      <c r="T23" s="77"/>
      <c r="U23" s="77"/>
      <c r="V23" s="77"/>
      <c r="W23" s="77"/>
      <c r="X23" s="47"/>
      <c r="Y23" s="77"/>
      <c r="Z23" s="77"/>
      <c r="AA23" s="77"/>
      <c r="AB23" s="47"/>
      <c r="AC23" s="47"/>
    </row>
    <row r="24" spans="1:29">
      <c r="A24" s="73" t="s">
        <v>275</v>
      </c>
      <c r="B24" s="36">
        <f>+B22/B23</f>
        <v>128286.01191018076</v>
      </c>
      <c r="C24" s="36">
        <f t="shared" ref="C24:H24" si="8">+C22/C23</f>
        <v>148951.82946153061</v>
      </c>
      <c r="D24" s="36">
        <f t="shared" si="8"/>
        <v>165044.08388094316</v>
      </c>
      <c r="E24" s="36">
        <f t="shared" si="8"/>
        <v>175859.15492957746</v>
      </c>
      <c r="F24" s="36">
        <f t="shared" si="8"/>
        <v>195014.08450704225</v>
      </c>
      <c r="G24" s="36">
        <f t="shared" si="8"/>
        <v>206816.90140845071</v>
      </c>
      <c r="H24" s="36">
        <f t="shared" si="8"/>
        <v>209802.81690140846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>
      <c r="A25" s="73" t="s">
        <v>276</v>
      </c>
      <c r="B25" s="78">
        <v>128000</v>
      </c>
      <c r="C25" s="78">
        <v>149000</v>
      </c>
      <c r="D25" s="78">
        <v>165000</v>
      </c>
      <c r="E25" s="78">
        <v>176000</v>
      </c>
      <c r="F25" s="78">
        <v>195000</v>
      </c>
      <c r="G25" s="78">
        <v>207000</v>
      </c>
      <c r="H25" s="78">
        <v>210000</v>
      </c>
    </row>
    <row r="26" spans="1:29">
      <c r="A26" s="73" t="s">
        <v>277</v>
      </c>
      <c r="B26" s="78">
        <f>+B19-B25</f>
        <v>1124600</v>
      </c>
      <c r="C26" s="78">
        <f t="shared" ref="C26:H26" si="9">+C19-C25</f>
        <v>1172400</v>
      </c>
      <c r="D26" s="78">
        <f t="shared" si="9"/>
        <v>1210600</v>
      </c>
      <c r="E26" s="78">
        <f t="shared" si="9"/>
        <v>1352000</v>
      </c>
      <c r="F26" s="78">
        <f t="shared" si="9"/>
        <v>1453500</v>
      </c>
      <c r="G26" s="78">
        <f t="shared" si="9"/>
        <v>1517200</v>
      </c>
      <c r="H26" s="78">
        <f t="shared" si="9"/>
        <v>1537000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zoomScale="85" zoomScaleNormal="85" workbookViewId="0">
      <selection activeCell="A2" sqref="A2"/>
    </sheetView>
  </sheetViews>
  <sheetFormatPr defaultRowHeight="14.4"/>
  <cols>
    <col min="1" max="1" width="49.5546875" bestFit="1" customWidth="1"/>
    <col min="2" max="20" width="10.77734375" style="47" customWidth="1"/>
    <col min="21" max="23" width="10.77734375" customWidth="1"/>
    <col min="235" max="235" width="26.33203125" bestFit="1" customWidth="1"/>
    <col min="236" max="272" width="12.6640625" customWidth="1"/>
    <col min="491" max="491" width="26.33203125" bestFit="1" customWidth="1"/>
    <col min="492" max="528" width="12.6640625" customWidth="1"/>
    <col min="747" max="747" width="26.33203125" bestFit="1" customWidth="1"/>
    <col min="748" max="784" width="12.6640625" customWidth="1"/>
    <col min="1003" max="1003" width="26.33203125" bestFit="1" customWidth="1"/>
    <col min="1004" max="1040" width="12.6640625" customWidth="1"/>
    <col min="1259" max="1259" width="26.33203125" bestFit="1" customWidth="1"/>
    <col min="1260" max="1296" width="12.6640625" customWidth="1"/>
    <col min="1515" max="1515" width="26.33203125" bestFit="1" customWidth="1"/>
    <col min="1516" max="1552" width="12.6640625" customWidth="1"/>
    <col min="1771" max="1771" width="26.33203125" bestFit="1" customWidth="1"/>
    <col min="1772" max="1808" width="12.6640625" customWidth="1"/>
    <col min="2027" max="2027" width="26.33203125" bestFit="1" customWidth="1"/>
    <col min="2028" max="2064" width="12.6640625" customWidth="1"/>
    <col min="2283" max="2283" width="26.33203125" bestFit="1" customWidth="1"/>
    <col min="2284" max="2320" width="12.6640625" customWidth="1"/>
    <col min="2539" max="2539" width="26.33203125" bestFit="1" customWidth="1"/>
    <col min="2540" max="2576" width="12.6640625" customWidth="1"/>
    <col min="2795" max="2795" width="26.33203125" bestFit="1" customWidth="1"/>
    <col min="2796" max="2832" width="12.6640625" customWidth="1"/>
    <col min="3051" max="3051" width="26.33203125" bestFit="1" customWidth="1"/>
    <col min="3052" max="3088" width="12.6640625" customWidth="1"/>
    <col min="3307" max="3307" width="26.33203125" bestFit="1" customWidth="1"/>
    <col min="3308" max="3344" width="12.6640625" customWidth="1"/>
    <col min="3563" max="3563" width="26.33203125" bestFit="1" customWidth="1"/>
    <col min="3564" max="3600" width="12.6640625" customWidth="1"/>
    <col min="3819" max="3819" width="26.33203125" bestFit="1" customWidth="1"/>
    <col min="3820" max="3856" width="12.6640625" customWidth="1"/>
    <col min="4075" max="4075" width="26.33203125" bestFit="1" customWidth="1"/>
    <col min="4076" max="4112" width="12.6640625" customWidth="1"/>
    <col min="4331" max="4331" width="26.33203125" bestFit="1" customWidth="1"/>
    <col min="4332" max="4368" width="12.6640625" customWidth="1"/>
    <col min="4587" max="4587" width="26.33203125" bestFit="1" customWidth="1"/>
    <col min="4588" max="4624" width="12.6640625" customWidth="1"/>
    <col min="4843" max="4843" width="26.33203125" bestFit="1" customWidth="1"/>
    <col min="4844" max="4880" width="12.6640625" customWidth="1"/>
    <col min="5099" max="5099" width="26.33203125" bestFit="1" customWidth="1"/>
    <col min="5100" max="5136" width="12.6640625" customWidth="1"/>
    <col min="5355" max="5355" width="26.33203125" bestFit="1" customWidth="1"/>
    <col min="5356" max="5392" width="12.6640625" customWidth="1"/>
    <col min="5611" max="5611" width="26.33203125" bestFit="1" customWidth="1"/>
    <col min="5612" max="5648" width="12.6640625" customWidth="1"/>
    <col min="5867" max="5867" width="26.33203125" bestFit="1" customWidth="1"/>
    <col min="5868" max="5904" width="12.6640625" customWidth="1"/>
    <col min="6123" max="6123" width="26.33203125" bestFit="1" customWidth="1"/>
    <col min="6124" max="6160" width="12.6640625" customWidth="1"/>
    <col min="6379" max="6379" width="26.33203125" bestFit="1" customWidth="1"/>
    <col min="6380" max="6416" width="12.6640625" customWidth="1"/>
    <col min="6635" max="6635" width="26.33203125" bestFit="1" customWidth="1"/>
    <col min="6636" max="6672" width="12.6640625" customWidth="1"/>
    <col min="6891" max="6891" width="26.33203125" bestFit="1" customWidth="1"/>
    <col min="6892" max="6928" width="12.6640625" customWidth="1"/>
    <col min="7147" max="7147" width="26.33203125" bestFit="1" customWidth="1"/>
    <col min="7148" max="7184" width="12.6640625" customWidth="1"/>
    <col min="7403" max="7403" width="26.33203125" bestFit="1" customWidth="1"/>
    <col min="7404" max="7440" width="12.6640625" customWidth="1"/>
    <col min="7659" max="7659" width="26.33203125" bestFit="1" customWidth="1"/>
    <col min="7660" max="7696" width="12.6640625" customWidth="1"/>
    <col min="7915" max="7915" width="26.33203125" bestFit="1" customWidth="1"/>
    <col min="7916" max="7952" width="12.6640625" customWidth="1"/>
    <col min="8171" max="8171" width="26.33203125" bestFit="1" customWidth="1"/>
    <col min="8172" max="8208" width="12.6640625" customWidth="1"/>
    <col min="8427" max="8427" width="26.33203125" bestFit="1" customWidth="1"/>
    <col min="8428" max="8464" width="12.6640625" customWidth="1"/>
    <col min="8683" max="8683" width="26.33203125" bestFit="1" customWidth="1"/>
    <col min="8684" max="8720" width="12.6640625" customWidth="1"/>
    <col min="8939" max="8939" width="26.33203125" bestFit="1" customWidth="1"/>
    <col min="8940" max="8976" width="12.6640625" customWidth="1"/>
    <col min="9195" max="9195" width="26.33203125" bestFit="1" customWidth="1"/>
    <col min="9196" max="9232" width="12.6640625" customWidth="1"/>
    <col min="9451" max="9451" width="26.33203125" bestFit="1" customWidth="1"/>
    <col min="9452" max="9488" width="12.6640625" customWidth="1"/>
    <col min="9707" max="9707" width="26.33203125" bestFit="1" customWidth="1"/>
    <col min="9708" max="9744" width="12.6640625" customWidth="1"/>
    <col min="9963" max="9963" width="26.33203125" bestFit="1" customWidth="1"/>
    <col min="9964" max="10000" width="12.6640625" customWidth="1"/>
    <col min="10219" max="10219" width="26.33203125" bestFit="1" customWidth="1"/>
    <col min="10220" max="10256" width="12.6640625" customWidth="1"/>
    <col min="10475" max="10475" width="26.33203125" bestFit="1" customWidth="1"/>
    <col min="10476" max="10512" width="12.6640625" customWidth="1"/>
    <col min="10731" max="10731" width="26.33203125" bestFit="1" customWidth="1"/>
    <col min="10732" max="10768" width="12.6640625" customWidth="1"/>
    <col min="10987" max="10987" width="26.33203125" bestFit="1" customWidth="1"/>
    <col min="10988" max="11024" width="12.6640625" customWidth="1"/>
    <col min="11243" max="11243" width="26.33203125" bestFit="1" customWidth="1"/>
    <col min="11244" max="11280" width="12.6640625" customWidth="1"/>
    <col min="11499" max="11499" width="26.33203125" bestFit="1" customWidth="1"/>
    <col min="11500" max="11536" width="12.6640625" customWidth="1"/>
    <col min="11755" max="11755" width="26.33203125" bestFit="1" customWidth="1"/>
    <col min="11756" max="11792" width="12.6640625" customWidth="1"/>
    <col min="12011" max="12011" width="26.33203125" bestFit="1" customWidth="1"/>
    <col min="12012" max="12048" width="12.6640625" customWidth="1"/>
    <col min="12267" max="12267" width="26.33203125" bestFit="1" customWidth="1"/>
    <col min="12268" max="12304" width="12.6640625" customWidth="1"/>
    <col min="12523" max="12523" width="26.33203125" bestFit="1" customWidth="1"/>
    <col min="12524" max="12560" width="12.6640625" customWidth="1"/>
    <col min="12779" max="12779" width="26.33203125" bestFit="1" customWidth="1"/>
    <col min="12780" max="12816" width="12.6640625" customWidth="1"/>
    <col min="13035" max="13035" width="26.33203125" bestFit="1" customWidth="1"/>
    <col min="13036" max="13072" width="12.6640625" customWidth="1"/>
    <col min="13291" max="13291" width="26.33203125" bestFit="1" customWidth="1"/>
    <col min="13292" max="13328" width="12.6640625" customWidth="1"/>
    <col min="13547" max="13547" width="26.33203125" bestFit="1" customWidth="1"/>
    <col min="13548" max="13584" width="12.6640625" customWidth="1"/>
    <col min="13803" max="13803" width="26.33203125" bestFit="1" customWidth="1"/>
    <col min="13804" max="13840" width="12.6640625" customWidth="1"/>
    <col min="14059" max="14059" width="26.33203125" bestFit="1" customWidth="1"/>
    <col min="14060" max="14096" width="12.6640625" customWidth="1"/>
    <col min="14315" max="14315" width="26.33203125" bestFit="1" customWidth="1"/>
    <col min="14316" max="14352" width="12.6640625" customWidth="1"/>
    <col min="14571" max="14571" width="26.33203125" bestFit="1" customWidth="1"/>
    <col min="14572" max="14608" width="12.6640625" customWidth="1"/>
    <col min="14827" max="14827" width="26.33203125" bestFit="1" customWidth="1"/>
    <col min="14828" max="14864" width="12.6640625" customWidth="1"/>
    <col min="15083" max="15083" width="26.33203125" bestFit="1" customWidth="1"/>
    <col min="15084" max="15120" width="12.6640625" customWidth="1"/>
    <col min="15339" max="15339" width="26.33203125" bestFit="1" customWidth="1"/>
    <col min="15340" max="15376" width="12.6640625" customWidth="1"/>
    <col min="15595" max="15595" width="26.33203125" bestFit="1" customWidth="1"/>
    <col min="15596" max="15632" width="12.6640625" customWidth="1"/>
    <col min="15851" max="15851" width="26.33203125" bestFit="1" customWidth="1"/>
    <col min="15852" max="15888" width="12.6640625" customWidth="1"/>
    <col min="16107" max="16107" width="26.33203125" bestFit="1" customWidth="1"/>
    <col min="16108" max="16144" width="12.6640625" customWidth="1"/>
  </cols>
  <sheetData>
    <row r="1" spans="1:24" ht="17.399999999999999">
      <c r="A1" s="93" t="s">
        <v>579</v>
      </c>
    </row>
    <row r="2" spans="1:24" ht="12.75" customHeight="1">
      <c r="A2" s="259" t="s">
        <v>310</v>
      </c>
    </row>
    <row r="3" spans="1:24" ht="13.8" customHeight="1"/>
    <row r="4" spans="1:24" ht="13.8" customHeight="1">
      <c r="A4" s="3" t="s">
        <v>333</v>
      </c>
      <c r="B4" s="101" t="s">
        <v>312</v>
      </c>
      <c r="C4" s="101" t="s">
        <v>313</v>
      </c>
      <c r="D4" s="101" t="s">
        <v>314</v>
      </c>
      <c r="E4" s="101" t="s">
        <v>315</v>
      </c>
      <c r="F4" s="101" t="s">
        <v>316</v>
      </c>
      <c r="G4" s="101" t="s">
        <v>317</v>
      </c>
      <c r="H4" s="101" t="s">
        <v>318</v>
      </c>
      <c r="I4" s="101" t="s">
        <v>319</v>
      </c>
      <c r="J4" s="101" t="s">
        <v>320</v>
      </c>
      <c r="K4" s="101" t="s">
        <v>321</v>
      </c>
      <c r="L4" s="101" t="s">
        <v>322</v>
      </c>
      <c r="M4" s="101" t="s">
        <v>323</v>
      </c>
      <c r="N4" s="101" t="s">
        <v>324</v>
      </c>
      <c r="O4" s="101" t="s">
        <v>325</v>
      </c>
      <c r="P4" s="101" t="s">
        <v>326</v>
      </c>
      <c r="Q4" s="101" t="s">
        <v>177</v>
      </c>
      <c r="R4" s="101" t="s">
        <v>178</v>
      </c>
      <c r="S4" s="101" t="s">
        <v>179</v>
      </c>
      <c r="T4" s="101" t="s">
        <v>180</v>
      </c>
      <c r="U4" s="101" t="s">
        <v>181</v>
      </c>
      <c r="V4" s="3"/>
    </row>
    <row r="5" spans="1:24">
      <c r="A5" t="s">
        <v>456</v>
      </c>
    </row>
    <row r="6" spans="1:24" ht="13.8" customHeight="1">
      <c r="A6" t="s">
        <v>336</v>
      </c>
      <c r="B6" s="9">
        <v>12252</v>
      </c>
      <c r="C6" s="9">
        <v>12864</v>
      </c>
      <c r="D6" s="9">
        <v>12753</v>
      </c>
      <c r="E6" s="9">
        <v>12690</v>
      </c>
      <c r="F6" s="9">
        <v>11967</v>
      </c>
      <c r="G6" s="9">
        <v>12462</v>
      </c>
      <c r="H6" s="9">
        <v>13068</v>
      </c>
      <c r="I6" s="9">
        <v>13092</v>
      </c>
      <c r="J6" s="9">
        <v>13653</v>
      </c>
      <c r="K6" s="9">
        <v>14694</v>
      </c>
      <c r="L6" s="9">
        <v>14841</v>
      </c>
      <c r="M6" s="9">
        <v>14133</v>
      </c>
      <c r="N6" s="9">
        <v>14397</v>
      </c>
      <c r="O6" s="9">
        <v>13755</v>
      </c>
      <c r="P6" s="9">
        <v>13593</v>
      </c>
      <c r="Q6" s="9">
        <v>12870</v>
      </c>
      <c r="R6" s="9">
        <v>12264</v>
      </c>
      <c r="S6" s="9">
        <v>13272</v>
      </c>
      <c r="T6" s="9">
        <v>12981</v>
      </c>
      <c r="U6" s="9">
        <v>13029</v>
      </c>
    </row>
    <row r="7" spans="1:24" ht="13.8" customHeight="1">
      <c r="A7" t="s">
        <v>337</v>
      </c>
      <c r="B7" s="9">
        <f>+B8+B9</f>
        <v>2064</v>
      </c>
      <c r="C7" s="9">
        <f t="shared" ref="C7:U7" si="0">+C8+C9</f>
        <v>1971</v>
      </c>
      <c r="D7" s="9">
        <f t="shared" si="0"/>
        <v>1983</v>
      </c>
      <c r="E7" s="9">
        <f t="shared" si="0"/>
        <v>1938</v>
      </c>
      <c r="F7" s="9">
        <f t="shared" si="0"/>
        <v>1818</v>
      </c>
      <c r="G7" s="9">
        <f t="shared" si="0"/>
        <v>1995</v>
      </c>
      <c r="H7" s="9">
        <f t="shared" si="0"/>
        <v>2190</v>
      </c>
      <c r="I7" s="9">
        <f t="shared" si="0"/>
        <v>2199</v>
      </c>
      <c r="J7" s="9">
        <f t="shared" si="0"/>
        <v>2304</v>
      </c>
      <c r="K7" s="9">
        <f t="shared" si="0"/>
        <v>2622</v>
      </c>
      <c r="L7" s="9">
        <f t="shared" si="0"/>
        <v>2697</v>
      </c>
      <c r="M7" s="9">
        <f t="shared" si="0"/>
        <v>2379</v>
      </c>
      <c r="N7" s="9">
        <f t="shared" si="0"/>
        <v>2316</v>
      </c>
      <c r="O7" s="9">
        <f t="shared" si="0"/>
        <v>2067</v>
      </c>
      <c r="P7" s="9">
        <f t="shared" si="0"/>
        <v>1995</v>
      </c>
      <c r="Q7" s="9">
        <f t="shared" si="0"/>
        <v>1722</v>
      </c>
      <c r="R7" s="9">
        <f t="shared" si="0"/>
        <v>1605</v>
      </c>
      <c r="S7" s="9">
        <f t="shared" si="0"/>
        <v>1560</v>
      </c>
      <c r="T7" s="9">
        <f t="shared" si="0"/>
        <v>1407</v>
      </c>
      <c r="U7" s="9">
        <f t="shared" si="0"/>
        <v>1305</v>
      </c>
      <c r="W7" s="9">
        <f>AVERAGE(Q7:U7)</f>
        <v>1519.8</v>
      </c>
      <c r="X7">
        <f>+W7*0.975</f>
        <v>1481.8049999999998</v>
      </c>
    </row>
    <row r="8" spans="1:24" ht="13.8" customHeight="1">
      <c r="A8" t="s">
        <v>338</v>
      </c>
      <c r="B8">
        <v>24</v>
      </c>
      <c r="C8">
        <v>21</v>
      </c>
      <c r="D8">
        <v>24</v>
      </c>
      <c r="E8">
        <v>21</v>
      </c>
      <c r="F8">
        <v>24</v>
      </c>
      <c r="G8">
        <v>21</v>
      </c>
      <c r="H8">
        <v>24</v>
      </c>
      <c r="I8">
        <v>27</v>
      </c>
      <c r="J8">
        <v>21</v>
      </c>
      <c r="K8">
        <v>33</v>
      </c>
      <c r="L8">
        <v>27</v>
      </c>
      <c r="M8">
        <v>18</v>
      </c>
      <c r="N8">
        <v>18</v>
      </c>
      <c r="O8">
        <v>15</v>
      </c>
      <c r="P8">
        <v>12</v>
      </c>
      <c r="Q8">
        <v>15</v>
      </c>
      <c r="R8">
        <v>21</v>
      </c>
      <c r="S8">
        <v>15</v>
      </c>
      <c r="T8">
        <v>12</v>
      </c>
      <c r="U8">
        <v>12</v>
      </c>
    </row>
    <row r="9" spans="1:24" ht="13.8" customHeight="1">
      <c r="A9" t="s">
        <v>339</v>
      </c>
      <c r="B9" s="9">
        <v>2040</v>
      </c>
      <c r="C9" s="9">
        <v>1950</v>
      </c>
      <c r="D9" s="9">
        <v>1959</v>
      </c>
      <c r="E9" s="9">
        <v>1917</v>
      </c>
      <c r="F9" s="9">
        <v>1794</v>
      </c>
      <c r="G9" s="9">
        <v>1974</v>
      </c>
      <c r="H9" s="9">
        <v>2166</v>
      </c>
      <c r="I9" s="9">
        <v>2172</v>
      </c>
      <c r="J9" s="9">
        <v>2283</v>
      </c>
      <c r="K9" s="9">
        <v>2589</v>
      </c>
      <c r="L9" s="9">
        <v>2670</v>
      </c>
      <c r="M9" s="9">
        <v>2361</v>
      </c>
      <c r="N9" s="9">
        <v>2298</v>
      </c>
      <c r="O9" s="9">
        <v>2052</v>
      </c>
      <c r="P9" s="9">
        <v>1983</v>
      </c>
      <c r="Q9" s="9">
        <v>1707</v>
      </c>
      <c r="R9" s="9">
        <v>1584</v>
      </c>
      <c r="S9" s="9">
        <v>1545</v>
      </c>
      <c r="T9" s="9">
        <v>1395</v>
      </c>
      <c r="U9" s="9">
        <v>1293</v>
      </c>
    </row>
    <row r="10" spans="1:24" ht="13.8" customHeight="1">
      <c r="A10" t="s">
        <v>334</v>
      </c>
      <c r="B10" s="9">
        <v>3146</v>
      </c>
      <c r="C10" s="9">
        <v>3236</v>
      </c>
      <c r="D10" s="9">
        <v>3406</v>
      </c>
      <c r="E10" s="9">
        <v>3713</v>
      </c>
      <c r="F10" s="9">
        <v>3899</v>
      </c>
      <c r="G10" s="9">
        <v>4053</v>
      </c>
      <c r="H10" s="9">
        <v>3906</v>
      </c>
      <c r="I10" s="9">
        <v>3882</v>
      </c>
      <c r="J10" s="9">
        <v>4097</v>
      </c>
      <c r="K10" s="9">
        <v>4304</v>
      </c>
      <c r="L10" s="9">
        <v>4250</v>
      </c>
      <c r="M10" s="9">
        <v>4131</v>
      </c>
      <c r="N10" s="9">
        <v>4056</v>
      </c>
      <c r="O10" s="9">
        <v>3855</v>
      </c>
      <c r="P10" s="9">
        <v>3596</v>
      </c>
      <c r="Q10" s="9">
        <v>3459</v>
      </c>
      <c r="R10" s="9">
        <v>3012</v>
      </c>
      <c r="S10" s="9">
        <v>3080</v>
      </c>
      <c r="T10" s="9">
        <v>2896</v>
      </c>
      <c r="U10" s="9">
        <v>3111</v>
      </c>
    </row>
    <row r="11" spans="1:24" ht="13.8" customHeight="1">
      <c r="A11" t="s">
        <v>335</v>
      </c>
      <c r="B11">
        <v>711</v>
      </c>
      <c r="C11">
        <v>698</v>
      </c>
      <c r="D11">
        <v>763</v>
      </c>
      <c r="E11">
        <v>795</v>
      </c>
      <c r="F11">
        <v>903</v>
      </c>
      <c r="G11">
        <v>956</v>
      </c>
      <c r="H11">
        <v>946</v>
      </c>
      <c r="I11" s="9">
        <v>1001</v>
      </c>
      <c r="J11" s="9">
        <v>1064</v>
      </c>
      <c r="K11" s="9">
        <v>1212</v>
      </c>
      <c r="L11" s="9">
        <v>1212</v>
      </c>
      <c r="M11" s="9">
        <v>1134</v>
      </c>
      <c r="N11" s="9">
        <v>1041</v>
      </c>
      <c r="O11">
        <v>885</v>
      </c>
      <c r="P11">
        <v>759</v>
      </c>
      <c r="Q11">
        <v>657</v>
      </c>
      <c r="R11">
        <v>547</v>
      </c>
      <c r="S11">
        <v>524</v>
      </c>
      <c r="T11">
        <v>452</v>
      </c>
      <c r="U11">
        <v>492</v>
      </c>
    </row>
    <row r="12" spans="1:24" ht="13.8" customHeight="1">
      <c r="A12" t="s">
        <v>359</v>
      </c>
      <c r="B12" s="103">
        <f t="shared" ref="B12:U12" si="1">+B11*(1-B18)</f>
        <v>695.04729030031069</v>
      </c>
      <c r="C12" s="103">
        <f t="shared" si="1"/>
        <v>684.53066850447965</v>
      </c>
      <c r="D12" s="103">
        <f t="shared" si="1"/>
        <v>745.25023577491356</v>
      </c>
      <c r="E12" s="103">
        <f t="shared" si="1"/>
        <v>779.12885662431938</v>
      </c>
      <c r="F12" s="103">
        <f t="shared" si="1"/>
        <v>883.86032608695655</v>
      </c>
      <c r="G12" s="103">
        <f t="shared" si="1"/>
        <v>933.87727509100364</v>
      </c>
      <c r="H12" s="103">
        <f t="shared" si="1"/>
        <v>925.07624251886557</v>
      </c>
      <c r="I12" s="103">
        <f t="shared" si="1"/>
        <v>976.82887139107618</v>
      </c>
      <c r="J12" s="103">
        <f t="shared" si="1"/>
        <v>1036.6377663482733</v>
      </c>
      <c r="K12" s="103">
        <f t="shared" si="1"/>
        <v>1182.5288753799391</v>
      </c>
      <c r="L12" s="103">
        <f t="shared" si="1"/>
        <v>1187.9339712918661</v>
      </c>
      <c r="M12" s="103">
        <f t="shared" si="1"/>
        <v>1111.3314777327935</v>
      </c>
      <c r="N12" s="103">
        <f t="shared" si="1"/>
        <v>1015.821767923985</v>
      </c>
      <c r="O12" s="103">
        <f t="shared" si="1"/>
        <v>864.17647058823525</v>
      </c>
      <c r="P12" s="103">
        <f t="shared" si="1"/>
        <v>743.76023622047239</v>
      </c>
      <c r="Q12" s="103">
        <f t="shared" si="1"/>
        <v>642.29104477611941</v>
      </c>
      <c r="R12" s="103">
        <f t="shared" si="1"/>
        <v>529.82148760330574</v>
      </c>
      <c r="S12" s="103">
        <f t="shared" si="1"/>
        <v>513.94121175764849</v>
      </c>
      <c r="T12" s="103">
        <f t="shared" si="1"/>
        <v>443.7428958051421</v>
      </c>
      <c r="U12" s="103">
        <f t="shared" si="1"/>
        <v>481.77839335180056</v>
      </c>
    </row>
    <row r="13" spans="1:24" ht="18" customHeight="1">
      <c r="A13" t="s">
        <v>342</v>
      </c>
      <c r="B13" s="51">
        <f t="shared" ref="B13:U13" si="2">+B10/B15</f>
        <v>0.20431224834394077</v>
      </c>
      <c r="C13" s="51">
        <f t="shared" si="2"/>
        <v>0.20099378881987578</v>
      </c>
      <c r="D13" s="51">
        <f t="shared" si="2"/>
        <v>0.21078037007240547</v>
      </c>
      <c r="E13" s="51">
        <f t="shared" si="2"/>
        <v>0.22636103151862463</v>
      </c>
      <c r="F13" s="51">
        <f t="shared" si="2"/>
        <v>0.24574561956384722</v>
      </c>
      <c r="G13" s="51">
        <f t="shared" si="2"/>
        <v>0.24541326067211625</v>
      </c>
      <c r="H13" s="51">
        <f t="shared" si="2"/>
        <v>0.23011664899257689</v>
      </c>
      <c r="I13" s="51">
        <f t="shared" si="2"/>
        <v>0.22870272180982679</v>
      </c>
      <c r="J13" s="51">
        <f t="shared" si="2"/>
        <v>0.23081690140845071</v>
      </c>
      <c r="K13" s="51">
        <f t="shared" si="2"/>
        <v>0.22655016317507107</v>
      </c>
      <c r="L13" s="51">
        <f t="shared" si="2"/>
        <v>0.22261798753339271</v>
      </c>
      <c r="M13" s="51">
        <f t="shared" si="2"/>
        <v>0.2261826544021025</v>
      </c>
      <c r="N13" s="51">
        <f t="shared" si="2"/>
        <v>0.21980165826694847</v>
      </c>
      <c r="O13" s="51">
        <f t="shared" si="2"/>
        <v>0.21890971039182283</v>
      </c>
      <c r="P13" s="51">
        <f t="shared" si="2"/>
        <v>0.20920356041654548</v>
      </c>
      <c r="Q13" s="51">
        <f t="shared" si="2"/>
        <v>0.21183171045379387</v>
      </c>
      <c r="R13" s="51">
        <f t="shared" si="2"/>
        <v>0.19717203456402199</v>
      </c>
      <c r="S13" s="51">
        <f t="shared" si="2"/>
        <v>0.18835616438356165</v>
      </c>
      <c r="T13" s="51">
        <f t="shared" si="2"/>
        <v>0.18240221704352208</v>
      </c>
      <c r="U13" s="51">
        <f t="shared" si="2"/>
        <v>0.19275092936802973</v>
      </c>
    </row>
    <row r="14" spans="1:24" ht="13.8" customHeight="1">
      <c r="A14" t="s">
        <v>343</v>
      </c>
      <c r="B14" s="51">
        <f t="shared" ref="B14:U14" si="3">+B11/B16</f>
        <v>0.25621621621621621</v>
      </c>
      <c r="C14" s="51">
        <f t="shared" si="3"/>
        <v>0.261521168977145</v>
      </c>
      <c r="D14" s="51">
        <f t="shared" si="3"/>
        <v>0.27785870356882736</v>
      </c>
      <c r="E14" s="51">
        <f t="shared" si="3"/>
        <v>0.29088913282107576</v>
      </c>
      <c r="F14" s="51">
        <f t="shared" si="3"/>
        <v>0.33186328555678057</v>
      </c>
      <c r="G14" s="51">
        <f t="shared" si="3"/>
        <v>0.32395798034564555</v>
      </c>
      <c r="H14" s="51">
        <f t="shared" si="3"/>
        <v>0.30165816326530615</v>
      </c>
      <c r="I14" s="51">
        <f t="shared" si="3"/>
        <v>0.31281249999999999</v>
      </c>
      <c r="J14" s="51">
        <f t="shared" si="3"/>
        <v>0.31591448931116389</v>
      </c>
      <c r="K14" s="51">
        <f t="shared" si="3"/>
        <v>0.31611893583724571</v>
      </c>
      <c r="L14" s="51">
        <f t="shared" si="3"/>
        <v>0.31005372217958554</v>
      </c>
      <c r="M14" s="51">
        <f t="shared" si="3"/>
        <v>0.32280102476515798</v>
      </c>
      <c r="N14" s="51">
        <f t="shared" si="3"/>
        <v>0.31009830205540662</v>
      </c>
      <c r="O14" s="51">
        <f t="shared" si="3"/>
        <v>0.29979674796747968</v>
      </c>
      <c r="P14" s="51">
        <f t="shared" si="3"/>
        <v>0.27559912854030499</v>
      </c>
      <c r="Q14" s="51">
        <f t="shared" si="3"/>
        <v>0.27616645649432536</v>
      </c>
      <c r="R14" s="51">
        <f t="shared" si="3"/>
        <v>0.254182156133829</v>
      </c>
      <c r="S14" s="51">
        <f t="shared" si="3"/>
        <v>0.25143953934740881</v>
      </c>
      <c r="T14" s="51">
        <f t="shared" si="3"/>
        <v>0.24314147391070468</v>
      </c>
      <c r="U14" s="51">
        <f t="shared" si="3"/>
        <v>0.27378964941569284</v>
      </c>
    </row>
    <row r="15" spans="1:24" ht="13.8" customHeight="1">
      <c r="A15" t="s">
        <v>340</v>
      </c>
      <c r="B15" s="9">
        <f t="shared" ref="B15:U15" si="4">+B10+B6</f>
        <v>15398</v>
      </c>
      <c r="C15" s="9">
        <f t="shared" si="4"/>
        <v>16100</v>
      </c>
      <c r="D15" s="9">
        <f t="shared" si="4"/>
        <v>16159</v>
      </c>
      <c r="E15" s="9">
        <f t="shared" si="4"/>
        <v>16403</v>
      </c>
      <c r="F15" s="9">
        <f t="shared" si="4"/>
        <v>15866</v>
      </c>
      <c r="G15" s="9">
        <f t="shared" si="4"/>
        <v>16515</v>
      </c>
      <c r="H15" s="9">
        <f t="shared" si="4"/>
        <v>16974</v>
      </c>
      <c r="I15" s="9">
        <f t="shared" si="4"/>
        <v>16974</v>
      </c>
      <c r="J15" s="9">
        <f t="shared" si="4"/>
        <v>17750</v>
      </c>
      <c r="K15" s="9">
        <f t="shared" si="4"/>
        <v>18998</v>
      </c>
      <c r="L15" s="9">
        <f t="shared" si="4"/>
        <v>19091</v>
      </c>
      <c r="M15" s="9">
        <f t="shared" si="4"/>
        <v>18264</v>
      </c>
      <c r="N15" s="9">
        <f t="shared" si="4"/>
        <v>18453</v>
      </c>
      <c r="O15" s="9">
        <f t="shared" si="4"/>
        <v>17610</v>
      </c>
      <c r="P15" s="9">
        <f t="shared" si="4"/>
        <v>17189</v>
      </c>
      <c r="Q15" s="9">
        <f t="shared" si="4"/>
        <v>16329</v>
      </c>
      <c r="R15" s="9">
        <f t="shared" si="4"/>
        <v>15276</v>
      </c>
      <c r="S15" s="9">
        <f t="shared" si="4"/>
        <v>16352</v>
      </c>
      <c r="T15" s="9">
        <f t="shared" si="4"/>
        <v>15877</v>
      </c>
      <c r="U15" s="9">
        <f t="shared" si="4"/>
        <v>16140</v>
      </c>
    </row>
    <row r="16" spans="1:24" ht="13.8" customHeight="1">
      <c r="A16" t="s">
        <v>341</v>
      </c>
      <c r="B16" s="9">
        <f t="shared" ref="B16:U16" si="5">+B11+B7</f>
        <v>2775</v>
      </c>
      <c r="C16" s="9">
        <f t="shared" si="5"/>
        <v>2669</v>
      </c>
      <c r="D16" s="9">
        <f t="shared" si="5"/>
        <v>2746</v>
      </c>
      <c r="E16" s="9">
        <f t="shared" si="5"/>
        <v>2733</v>
      </c>
      <c r="F16" s="9">
        <f t="shared" si="5"/>
        <v>2721</v>
      </c>
      <c r="G16" s="9">
        <f t="shared" si="5"/>
        <v>2951</v>
      </c>
      <c r="H16" s="9">
        <f t="shared" si="5"/>
        <v>3136</v>
      </c>
      <c r="I16" s="9">
        <f t="shared" si="5"/>
        <v>3200</v>
      </c>
      <c r="J16" s="9">
        <f t="shared" si="5"/>
        <v>3368</v>
      </c>
      <c r="K16" s="9">
        <f t="shared" si="5"/>
        <v>3834</v>
      </c>
      <c r="L16" s="9">
        <f t="shared" si="5"/>
        <v>3909</v>
      </c>
      <c r="M16" s="9">
        <f t="shared" si="5"/>
        <v>3513</v>
      </c>
      <c r="N16" s="9">
        <f t="shared" si="5"/>
        <v>3357</v>
      </c>
      <c r="O16" s="9">
        <f t="shared" si="5"/>
        <v>2952</v>
      </c>
      <c r="P16" s="9">
        <f t="shared" si="5"/>
        <v>2754</v>
      </c>
      <c r="Q16" s="9">
        <f t="shared" si="5"/>
        <v>2379</v>
      </c>
      <c r="R16" s="9">
        <f t="shared" si="5"/>
        <v>2152</v>
      </c>
      <c r="S16" s="9">
        <f t="shared" si="5"/>
        <v>2084</v>
      </c>
      <c r="T16" s="9">
        <f t="shared" si="5"/>
        <v>1859</v>
      </c>
      <c r="U16" s="9">
        <f t="shared" si="5"/>
        <v>1797</v>
      </c>
    </row>
    <row r="18" spans="1:21">
      <c r="A18" t="s">
        <v>358</v>
      </c>
      <c r="B18" s="104">
        <f t="shared" ref="B18:U18" si="6">+B27/(B27+B26)</f>
        <v>2.243700379703141E-2</v>
      </c>
      <c r="C18" s="104">
        <f t="shared" si="6"/>
        <v>1.9297036526533425E-2</v>
      </c>
      <c r="D18" s="104">
        <f t="shared" si="6"/>
        <v>2.3263124803520906E-2</v>
      </c>
      <c r="E18" s="104">
        <f t="shared" si="6"/>
        <v>1.9963702359346643E-2</v>
      </c>
      <c r="F18" s="104">
        <f t="shared" si="6"/>
        <v>2.1195652173913043E-2</v>
      </c>
      <c r="G18" s="104">
        <f t="shared" si="6"/>
        <v>2.3140925637025481E-2</v>
      </c>
      <c r="H18" s="104">
        <f t="shared" si="6"/>
        <v>2.2118136872235232E-2</v>
      </c>
      <c r="I18" s="104">
        <f t="shared" si="6"/>
        <v>2.4146981627296588E-2</v>
      </c>
      <c r="J18" s="104">
        <f t="shared" si="6"/>
        <v>2.5716385011021307E-2</v>
      </c>
      <c r="K18" s="104">
        <f t="shared" si="6"/>
        <v>2.4316109422492401E-2</v>
      </c>
      <c r="L18" s="104">
        <f t="shared" si="6"/>
        <v>1.9856459330143541E-2</v>
      </c>
      <c r="M18" s="104">
        <f t="shared" si="6"/>
        <v>1.9989878542510123E-2</v>
      </c>
      <c r="N18" s="104">
        <f t="shared" si="6"/>
        <v>2.4186582205585949E-2</v>
      </c>
      <c r="O18" s="104">
        <f t="shared" si="6"/>
        <v>2.3529411764705882E-2</v>
      </c>
      <c r="P18" s="104">
        <f t="shared" si="6"/>
        <v>2.0078740157480315E-2</v>
      </c>
      <c r="Q18" s="104">
        <f t="shared" si="6"/>
        <v>2.2388059701492536E-2</v>
      </c>
      <c r="R18" s="104">
        <f t="shared" si="6"/>
        <v>3.1404958677685953E-2</v>
      </c>
      <c r="S18" s="104">
        <f t="shared" si="6"/>
        <v>1.9196160767846429E-2</v>
      </c>
      <c r="T18" s="104">
        <f t="shared" si="6"/>
        <v>1.8267929634641408E-2</v>
      </c>
      <c r="U18" s="104">
        <f t="shared" si="6"/>
        <v>2.077562326869806E-2</v>
      </c>
    </row>
    <row r="19" spans="1:21" ht="13.8" customHeight="1">
      <c r="A19" t="s">
        <v>360</v>
      </c>
      <c r="B19" s="103">
        <f t="shared" ref="B19:U19" si="7">+B12+B9</f>
        <v>2735.0472903003106</v>
      </c>
      <c r="C19" s="103">
        <f t="shared" si="7"/>
        <v>2634.5306685044798</v>
      </c>
      <c r="D19" s="103">
        <f t="shared" si="7"/>
        <v>2704.2502357749136</v>
      </c>
      <c r="E19" s="103">
        <f t="shared" si="7"/>
        <v>2696.1288566243193</v>
      </c>
      <c r="F19" s="103">
        <f t="shared" si="7"/>
        <v>2677.8603260869568</v>
      </c>
      <c r="G19" s="103">
        <f t="shared" si="7"/>
        <v>2907.8772750910039</v>
      </c>
      <c r="H19" s="103">
        <f t="shared" si="7"/>
        <v>3091.0762425188655</v>
      </c>
      <c r="I19" s="103">
        <f t="shared" si="7"/>
        <v>3148.8288713910761</v>
      </c>
      <c r="J19" s="103">
        <f t="shared" si="7"/>
        <v>3319.6377663482735</v>
      </c>
      <c r="K19" s="103">
        <f t="shared" si="7"/>
        <v>3771.5288753799391</v>
      </c>
      <c r="L19" s="103">
        <f t="shared" si="7"/>
        <v>3857.9339712918663</v>
      </c>
      <c r="M19" s="103">
        <f t="shared" si="7"/>
        <v>3472.3314777327932</v>
      </c>
      <c r="N19" s="103">
        <f t="shared" si="7"/>
        <v>3313.8217679239851</v>
      </c>
      <c r="O19" s="103">
        <f t="shared" si="7"/>
        <v>2916.1764705882351</v>
      </c>
      <c r="P19" s="103">
        <f t="shared" si="7"/>
        <v>2726.7602362204725</v>
      </c>
      <c r="Q19" s="103">
        <f t="shared" si="7"/>
        <v>2349.2910447761196</v>
      </c>
      <c r="R19" s="103">
        <f t="shared" si="7"/>
        <v>2113.8214876033057</v>
      </c>
      <c r="S19" s="103">
        <f t="shared" si="7"/>
        <v>2058.9412117576485</v>
      </c>
      <c r="T19" s="103">
        <f t="shared" si="7"/>
        <v>1838.7428958051421</v>
      </c>
      <c r="U19" s="103">
        <f t="shared" si="7"/>
        <v>1774.7783933518006</v>
      </c>
    </row>
    <row r="20" spans="1:21" ht="13.8" customHeight="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1:21" ht="13.8" customHeight="1">
      <c r="A21" t="s">
        <v>243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1:21" ht="13.8" customHeight="1">
      <c r="A22" t="s">
        <v>344</v>
      </c>
      <c r="B22" s="6">
        <v>55347</v>
      </c>
      <c r="C22" s="6">
        <v>57054</v>
      </c>
      <c r="D22" s="6">
        <v>56607</v>
      </c>
      <c r="E22" s="6">
        <v>55800</v>
      </c>
      <c r="F22" s="6">
        <v>54021</v>
      </c>
      <c r="G22" s="6">
        <v>56136</v>
      </c>
      <c r="H22" s="6">
        <v>58074</v>
      </c>
      <c r="I22" s="6">
        <v>57747</v>
      </c>
      <c r="J22" s="6">
        <v>59193</v>
      </c>
      <c r="K22" s="6">
        <v>64044</v>
      </c>
      <c r="L22" s="6">
        <v>64341</v>
      </c>
      <c r="M22" s="6">
        <v>62541</v>
      </c>
      <c r="N22" s="6">
        <v>63897</v>
      </c>
      <c r="O22" s="6">
        <v>61401</v>
      </c>
      <c r="P22" s="6">
        <v>61176</v>
      </c>
      <c r="Q22" s="6">
        <v>58716</v>
      </c>
      <c r="R22" s="6">
        <v>57243</v>
      </c>
      <c r="S22" s="6">
        <v>61038</v>
      </c>
      <c r="T22" s="6">
        <v>59427</v>
      </c>
      <c r="U22" s="6">
        <v>59610</v>
      </c>
    </row>
    <row r="23" spans="1:21" ht="13.8" customHeight="1">
      <c r="A23" t="s">
        <v>345</v>
      </c>
      <c r="B23" s="6">
        <v>3891</v>
      </c>
      <c r="C23" s="6">
        <v>3855</v>
      </c>
      <c r="D23" s="6">
        <v>3786</v>
      </c>
      <c r="E23" s="6">
        <v>3747</v>
      </c>
      <c r="F23" s="6">
        <v>3594</v>
      </c>
      <c r="G23" s="6">
        <v>3756</v>
      </c>
      <c r="H23" s="6">
        <v>4008</v>
      </c>
      <c r="I23" s="6">
        <v>4098</v>
      </c>
      <c r="J23" s="6">
        <v>4338</v>
      </c>
      <c r="K23" s="6">
        <v>4902</v>
      </c>
      <c r="L23" s="6">
        <v>5184</v>
      </c>
      <c r="M23" s="6">
        <v>4641</v>
      </c>
      <c r="N23" s="6">
        <v>4527</v>
      </c>
      <c r="O23" s="6">
        <v>3981</v>
      </c>
      <c r="P23" s="6">
        <v>3768</v>
      </c>
      <c r="Q23" s="6">
        <v>3282</v>
      </c>
      <c r="R23" s="6">
        <v>2895</v>
      </c>
      <c r="S23" s="6">
        <v>2841</v>
      </c>
      <c r="T23" s="6">
        <v>2466</v>
      </c>
      <c r="U23" s="6">
        <v>2298</v>
      </c>
    </row>
    <row r="24" spans="1:21" ht="13.8" customHeight="1">
      <c r="A24" t="s">
        <v>346</v>
      </c>
      <c r="B24" s="46">
        <v>33</v>
      </c>
      <c r="C24" s="46">
        <v>30</v>
      </c>
      <c r="D24" s="46">
        <v>30</v>
      </c>
      <c r="E24" s="46">
        <v>30</v>
      </c>
      <c r="F24" s="46">
        <v>27</v>
      </c>
      <c r="G24" s="46">
        <v>27</v>
      </c>
      <c r="H24" s="46">
        <v>36</v>
      </c>
      <c r="I24" s="46">
        <v>36</v>
      </c>
      <c r="J24" s="46">
        <v>36</v>
      </c>
      <c r="K24" s="46">
        <v>51</v>
      </c>
      <c r="L24" s="46">
        <v>39</v>
      </c>
      <c r="M24" s="46">
        <v>30</v>
      </c>
      <c r="N24" s="46">
        <v>24</v>
      </c>
      <c r="O24" s="46">
        <v>27</v>
      </c>
      <c r="P24" s="46">
        <v>18</v>
      </c>
      <c r="Q24" s="46">
        <v>21</v>
      </c>
      <c r="R24" s="46">
        <v>27</v>
      </c>
      <c r="S24" s="46">
        <v>24</v>
      </c>
      <c r="T24" s="46">
        <v>15</v>
      </c>
      <c r="U24" s="46">
        <v>18</v>
      </c>
    </row>
    <row r="25" spans="1:21" ht="13.8" customHeight="1">
      <c r="A25" t="s">
        <v>347</v>
      </c>
      <c r="B25" s="96">
        <v>15029</v>
      </c>
      <c r="C25" s="96">
        <v>15501</v>
      </c>
      <c r="D25" s="96">
        <v>16103</v>
      </c>
      <c r="E25" s="96">
        <v>16410</v>
      </c>
      <c r="F25" s="96">
        <v>17380</v>
      </c>
      <c r="G25" s="96">
        <v>18511</v>
      </c>
      <c r="H25" s="99">
        <v>18211</v>
      </c>
      <c r="I25" s="99">
        <v>17531</v>
      </c>
      <c r="J25" s="99">
        <v>17934</v>
      </c>
      <c r="K25" s="99">
        <v>18382</v>
      </c>
      <c r="L25" s="99">
        <v>17940</v>
      </c>
      <c r="M25" s="99">
        <v>17550</v>
      </c>
      <c r="N25" s="99">
        <v>16630</v>
      </c>
      <c r="O25" s="99">
        <v>15863</v>
      </c>
      <c r="P25" s="98">
        <v>14745</v>
      </c>
      <c r="Q25" s="98">
        <v>14073</v>
      </c>
      <c r="R25" s="98">
        <v>13137</v>
      </c>
      <c r="S25" s="98">
        <v>13155</v>
      </c>
      <c r="T25" s="98">
        <v>12823</v>
      </c>
      <c r="U25" s="98">
        <v>13285</v>
      </c>
    </row>
    <row r="26" spans="1:21" ht="13.8" customHeight="1">
      <c r="A26" t="s">
        <v>348</v>
      </c>
      <c r="B26" s="96">
        <v>2832</v>
      </c>
      <c r="C26" s="96">
        <v>2846</v>
      </c>
      <c r="D26" s="96">
        <v>3107</v>
      </c>
      <c r="E26" s="96">
        <v>3240</v>
      </c>
      <c r="F26" s="96">
        <v>3602</v>
      </c>
      <c r="G26" s="95">
        <v>3757</v>
      </c>
      <c r="H26" s="98">
        <v>3758</v>
      </c>
      <c r="I26" s="98">
        <v>3718</v>
      </c>
      <c r="J26" s="98">
        <v>3978</v>
      </c>
      <c r="K26" s="98">
        <v>4173</v>
      </c>
      <c r="L26" s="98">
        <v>4097</v>
      </c>
      <c r="M26" s="98">
        <v>3873</v>
      </c>
      <c r="N26" s="98">
        <v>3389</v>
      </c>
      <c r="O26" s="98">
        <v>2822</v>
      </c>
      <c r="P26" s="98">
        <v>2489</v>
      </c>
      <c r="Q26" s="98">
        <v>2096</v>
      </c>
      <c r="R26" s="98">
        <v>1758</v>
      </c>
      <c r="S26" s="98">
        <v>1635</v>
      </c>
      <c r="T26" s="98">
        <v>1451</v>
      </c>
      <c r="U26" s="100">
        <v>1414</v>
      </c>
    </row>
    <row r="27" spans="1:21" ht="13.8" customHeight="1">
      <c r="A27" t="s">
        <v>349</v>
      </c>
      <c r="B27" s="46">
        <v>65</v>
      </c>
      <c r="C27" s="46">
        <v>56</v>
      </c>
      <c r="D27" s="46">
        <v>74</v>
      </c>
      <c r="E27" s="46">
        <v>66</v>
      </c>
      <c r="F27" s="46">
        <v>78</v>
      </c>
      <c r="G27" s="46">
        <v>89</v>
      </c>
      <c r="H27" s="46">
        <v>85</v>
      </c>
      <c r="I27" s="46">
        <v>92</v>
      </c>
      <c r="J27" s="46">
        <v>105</v>
      </c>
      <c r="K27" s="46">
        <v>104</v>
      </c>
      <c r="L27" s="46">
        <v>83</v>
      </c>
      <c r="M27" s="46">
        <v>79</v>
      </c>
      <c r="N27" s="46">
        <v>84</v>
      </c>
      <c r="O27" s="46">
        <v>68</v>
      </c>
      <c r="P27" s="46">
        <v>51</v>
      </c>
      <c r="Q27" s="46">
        <v>48</v>
      </c>
      <c r="R27" s="46">
        <v>57</v>
      </c>
      <c r="S27" s="46">
        <v>32</v>
      </c>
      <c r="T27" s="46">
        <v>27</v>
      </c>
      <c r="U27" s="46">
        <v>30</v>
      </c>
    </row>
    <row r="28" spans="1:21" ht="13.8" customHeight="1">
      <c r="A28" t="s">
        <v>354</v>
      </c>
      <c r="B28" s="1">
        <f t="shared" ref="B28:U28" si="8">+B25/B32</f>
        <v>0.21355291576673865</v>
      </c>
      <c r="C28" s="1">
        <f t="shared" si="8"/>
        <v>0.2136448211701468</v>
      </c>
      <c r="D28" s="1">
        <f t="shared" si="8"/>
        <v>0.22146884885160226</v>
      </c>
      <c r="E28" s="1">
        <f t="shared" si="8"/>
        <v>0.22725384295803905</v>
      </c>
      <c r="F28" s="1">
        <f t="shared" si="8"/>
        <v>0.24341395778770605</v>
      </c>
      <c r="G28" s="1">
        <f t="shared" si="8"/>
        <v>0.24798049486248611</v>
      </c>
      <c r="H28" s="1">
        <f t="shared" si="8"/>
        <v>0.23872320901881103</v>
      </c>
      <c r="I28" s="1">
        <f t="shared" si="8"/>
        <v>0.23288344536252292</v>
      </c>
      <c r="J28" s="1">
        <f t="shared" si="8"/>
        <v>0.23252557470146643</v>
      </c>
      <c r="K28" s="1">
        <f t="shared" si="8"/>
        <v>0.22301215635843058</v>
      </c>
      <c r="L28" s="1">
        <f t="shared" si="8"/>
        <v>0.21803332482590149</v>
      </c>
      <c r="M28" s="1">
        <f t="shared" si="8"/>
        <v>0.21912574446567029</v>
      </c>
      <c r="N28" s="1">
        <f t="shared" si="8"/>
        <v>0.20651458517019136</v>
      </c>
      <c r="O28" s="1">
        <f t="shared" si="8"/>
        <v>0.20530907020086975</v>
      </c>
      <c r="P28" s="1">
        <f t="shared" si="8"/>
        <v>0.19421503931718498</v>
      </c>
      <c r="Q28" s="1">
        <f t="shared" si="8"/>
        <v>0.19333965296954211</v>
      </c>
      <c r="R28" s="1">
        <f t="shared" si="8"/>
        <v>0.18665814151747656</v>
      </c>
      <c r="S28" s="1">
        <f t="shared" si="8"/>
        <v>0.17730783227528205</v>
      </c>
      <c r="T28" s="1">
        <f t="shared" si="8"/>
        <v>0.1774809688581315</v>
      </c>
      <c r="U28" s="1">
        <f t="shared" si="8"/>
        <v>0.18224843953631936</v>
      </c>
    </row>
    <row r="29" spans="1:21" ht="13.8" customHeight="1">
      <c r="A29" t="s">
        <v>355</v>
      </c>
      <c r="B29" s="1">
        <f t="shared" ref="B29:U29" si="9">+B26/B33</f>
        <v>0.4212405176260598</v>
      </c>
      <c r="C29" s="1">
        <f t="shared" si="9"/>
        <v>0.42471272944336669</v>
      </c>
      <c r="D29" s="1">
        <f t="shared" si="9"/>
        <v>0.45074713477440881</v>
      </c>
      <c r="E29" s="1">
        <f t="shared" si="9"/>
        <v>0.46371833404894802</v>
      </c>
      <c r="F29" s="1">
        <f t="shared" si="9"/>
        <v>0.50055586436909394</v>
      </c>
      <c r="G29" s="1">
        <f t="shared" si="9"/>
        <v>0.50006655131106081</v>
      </c>
      <c r="H29" s="1">
        <f t="shared" si="9"/>
        <v>0.48390419778521759</v>
      </c>
      <c r="I29" s="1">
        <f t="shared" si="9"/>
        <v>0.4756908904810645</v>
      </c>
      <c r="J29" s="1">
        <f t="shared" si="9"/>
        <v>0.47835497835497837</v>
      </c>
      <c r="K29" s="1">
        <f t="shared" si="9"/>
        <v>0.45983471074380167</v>
      </c>
      <c r="L29" s="1">
        <f t="shared" si="9"/>
        <v>0.4414395000538735</v>
      </c>
      <c r="M29" s="1">
        <f t="shared" si="9"/>
        <v>0.45489781536293167</v>
      </c>
      <c r="N29" s="1">
        <f t="shared" si="9"/>
        <v>0.42812026275896919</v>
      </c>
      <c r="O29" s="1">
        <f t="shared" si="9"/>
        <v>0.41481699250330739</v>
      </c>
      <c r="P29" s="1">
        <f t="shared" si="9"/>
        <v>0.39779447019338343</v>
      </c>
      <c r="Q29" s="1">
        <f t="shared" si="9"/>
        <v>0.38973596132391225</v>
      </c>
      <c r="R29" s="1">
        <f t="shared" si="9"/>
        <v>0.37782076079948418</v>
      </c>
      <c r="S29" s="1">
        <f t="shared" si="9"/>
        <v>0.3652815013404826</v>
      </c>
      <c r="T29" s="1">
        <f t="shared" si="9"/>
        <v>0.37043655859075825</v>
      </c>
      <c r="U29" s="1">
        <f t="shared" si="9"/>
        <v>0.38092672413793105</v>
      </c>
    </row>
    <row r="30" spans="1:21">
      <c r="A30" t="s">
        <v>356</v>
      </c>
      <c r="B30" s="1">
        <f t="shared" ref="B30:U30" si="10">+B27/B34</f>
        <v>0.66326530612244894</v>
      </c>
      <c r="C30" s="1">
        <f t="shared" si="10"/>
        <v>0.65116279069767447</v>
      </c>
      <c r="D30" s="1">
        <f t="shared" si="10"/>
        <v>0.71153846153846156</v>
      </c>
      <c r="E30" s="1">
        <f t="shared" si="10"/>
        <v>0.6875</v>
      </c>
      <c r="F30" s="1">
        <f t="shared" si="10"/>
        <v>0.74285714285714288</v>
      </c>
      <c r="G30" s="1">
        <f t="shared" si="10"/>
        <v>0.76724137931034486</v>
      </c>
      <c r="H30" s="1">
        <f t="shared" si="10"/>
        <v>0.7024793388429752</v>
      </c>
      <c r="I30" s="1">
        <f t="shared" si="10"/>
        <v>0.71875</v>
      </c>
      <c r="J30" s="1">
        <f t="shared" si="10"/>
        <v>0.74468085106382975</v>
      </c>
      <c r="K30" s="1">
        <f t="shared" si="10"/>
        <v>0.67096774193548392</v>
      </c>
      <c r="L30" s="1">
        <f t="shared" si="10"/>
        <v>0.68032786885245899</v>
      </c>
      <c r="M30" s="1">
        <f t="shared" si="10"/>
        <v>0.72477064220183485</v>
      </c>
      <c r="N30" s="1">
        <f t="shared" si="10"/>
        <v>0.77777777777777779</v>
      </c>
      <c r="O30" s="1">
        <f t="shared" si="10"/>
        <v>0.71578947368421053</v>
      </c>
      <c r="P30" s="1">
        <f t="shared" si="10"/>
        <v>0.73913043478260865</v>
      </c>
      <c r="Q30" s="1">
        <f t="shared" si="10"/>
        <v>0.69565217391304346</v>
      </c>
      <c r="R30" s="1">
        <f t="shared" si="10"/>
        <v>0.6785714285714286</v>
      </c>
      <c r="S30" s="1">
        <f t="shared" si="10"/>
        <v>0.5714285714285714</v>
      </c>
      <c r="T30" s="1">
        <f t="shared" si="10"/>
        <v>0.6428571428571429</v>
      </c>
      <c r="U30" s="1">
        <f t="shared" si="10"/>
        <v>0.625</v>
      </c>
    </row>
    <row r="31" spans="1:21">
      <c r="A31" t="s">
        <v>357</v>
      </c>
      <c r="B31" s="1">
        <f t="shared" ref="B31:U31" si="11">+(B26+B27)/B35</f>
        <v>0.42471778331622928</v>
      </c>
      <c r="C31" s="1">
        <f t="shared" si="11"/>
        <v>0.42758214233092678</v>
      </c>
      <c r="D31" s="1">
        <f t="shared" si="11"/>
        <v>0.45462341003287121</v>
      </c>
      <c r="E31" s="1">
        <f t="shared" si="11"/>
        <v>0.46675137653536636</v>
      </c>
      <c r="F31" s="1">
        <f t="shared" si="11"/>
        <v>0.50404054239145324</v>
      </c>
      <c r="G31" s="1">
        <f t="shared" si="11"/>
        <v>0.50412898151789221</v>
      </c>
      <c r="H31" s="1">
        <f t="shared" si="11"/>
        <v>0.4872575123621149</v>
      </c>
      <c r="I31" s="1">
        <f t="shared" si="11"/>
        <v>0.47960725075528698</v>
      </c>
      <c r="J31" s="1">
        <f t="shared" si="11"/>
        <v>0.4827953174884711</v>
      </c>
      <c r="K31" s="1">
        <f t="shared" si="11"/>
        <v>0.46338028169014084</v>
      </c>
      <c r="L31" s="1">
        <f t="shared" si="11"/>
        <v>0.44453897692225885</v>
      </c>
      <c r="M31" s="1">
        <f t="shared" si="11"/>
        <v>0.45830917314159803</v>
      </c>
      <c r="N31" s="1">
        <f t="shared" si="11"/>
        <v>0.43282652043868397</v>
      </c>
      <c r="O31" s="1">
        <f t="shared" si="11"/>
        <v>0.41896201797622501</v>
      </c>
      <c r="P31" s="1">
        <f t="shared" si="11"/>
        <v>0.40151754663294342</v>
      </c>
      <c r="Q31" s="1">
        <f t="shared" si="11"/>
        <v>0.39361116210758218</v>
      </c>
      <c r="R31" s="1">
        <f t="shared" si="11"/>
        <v>0.38315389487017099</v>
      </c>
      <c r="S31" s="1">
        <f t="shared" si="11"/>
        <v>0.36782877316857898</v>
      </c>
      <c r="T31" s="1">
        <f t="shared" si="11"/>
        <v>0.37332659762566306</v>
      </c>
      <c r="U31" s="1">
        <f t="shared" si="11"/>
        <v>0.38404255319148939</v>
      </c>
    </row>
    <row r="32" spans="1:21" ht="13.8" customHeight="1">
      <c r="A32" t="s">
        <v>350</v>
      </c>
      <c r="B32" s="6">
        <f t="shared" ref="B32:U32" si="12">+B22+B25</f>
        <v>70376</v>
      </c>
      <c r="C32" s="6">
        <f t="shared" si="12"/>
        <v>72555</v>
      </c>
      <c r="D32" s="6">
        <f t="shared" si="12"/>
        <v>72710</v>
      </c>
      <c r="E32" s="6">
        <f t="shared" si="12"/>
        <v>72210</v>
      </c>
      <c r="F32" s="6">
        <f t="shared" si="12"/>
        <v>71401</v>
      </c>
      <c r="G32" s="6">
        <f t="shared" si="12"/>
        <v>74647</v>
      </c>
      <c r="H32" s="6">
        <f t="shared" si="12"/>
        <v>76285</v>
      </c>
      <c r="I32" s="6">
        <f t="shared" si="12"/>
        <v>75278</v>
      </c>
      <c r="J32" s="6">
        <f t="shared" si="12"/>
        <v>77127</v>
      </c>
      <c r="K32" s="6">
        <f t="shared" si="12"/>
        <v>82426</v>
      </c>
      <c r="L32" s="6">
        <f t="shared" si="12"/>
        <v>82281</v>
      </c>
      <c r="M32" s="6">
        <f t="shared" si="12"/>
        <v>80091</v>
      </c>
      <c r="N32" s="6">
        <f t="shared" si="12"/>
        <v>80527</v>
      </c>
      <c r="O32" s="6">
        <f t="shared" si="12"/>
        <v>77264</v>
      </c>
      <c r="P32" s="6">
        <f t="shared" si="12"/>
        <v>75921</v>
      </c>
      <c r="Q32" s="6">
        <f t="shared" si="12"/>
        <v>72789</v>
      </c>
      <c r="R32" s="6">
        <f t="shared" si="12"/>
        <v>70380</v>
      </c>
      <c r="S32" s="6">
        <f t="shared" si="12"/>
        <v>74193</v>
      </c>
      <c r="T32" s="6">
        <f t="shared" si="12"/>
        <v>72250</v>
      </c>
      <c r="U32" s="6">
        <f t="shared" si="12"/>
        <v>72895</v>
      </c>
    </row>
    <row r="33" spans="1:23" ht="13.8" customHeight="1">
      <c r="A33" t="s">
        <v>351</v>
      </c>
      <c r="B33" s="6">
        <f t="shared" ref="B33:U33" si="13">+B23+B26</f>
        <v>6723</v>
      </c>
      <c r="C33" s="6">
        <f t="shared" si="13"/>
        <v>6701</v>
      </c>
      <c r="D33" s="6">
        <f t="shared" si="13"/>
        <v>6893</v>
      </c>
      <c r="E33" s="6">
        <f t="shared" si="13"/>
        <v>6987</v>
      </c>
      <c r="F33" s="6">
        <f t="shared" si="13"/>
        <v>7196</v>
      </c>
      <c r="G33" s="6">
        <f t="shared" si="13"/>
        <v>7513</v>
      </c>
      <c r="H33" s="6">
        <f t="shared" si="13"/>
        <v>7766</v>
      </c>
      <c r="I33" s="6">
        <f t="shared" si="13"/>
        <v>7816</v>
      </c>
      <c r="J33" s="6">
        <f t="shared" si="13"/>
        <v>8316</v>
      </c>
      <c r="K33" s="6">
        <f t="shared" si="13"/>
        <v>9075</v>
      </c>
      <c r="L33" s="6">
        <f t="shared" si="13"/>
        <v>9281</v>
      </c>
      <c r="M33" s="6">
        <f t="shared" si="13"/>
        <v>8514</v>
      </c>
      <c r="N33" s="6">
        <f t="shared" si="13"/>
        <v>7916</v>
      </c>
      <c r="O33" s="6">
        <f t="shared" si="13"/>
        <v>6803</v>
      </c>
      <c r="P33" s="6">
        <f t="shared" si="13"/>
        <v>6257</v>
      </c>
      <c r="Q33" s="6">
        <f t="shared" si="13"/>
        <v>5378</v>
      </c>
      <c r="R33" s="6">
        <f t="shared" si="13"/>
        <v>4653</v>
      </c>
      <c r="S33" s="6">
        <f t="shared" si="13"/>
        <v>4476</v>
      </c>
      <c r="T33" s="6">
        <f t="shared" si="13"/>
        <v>3917</v>
      </c>
      <c r="U33" s="6">
        <f t="shared" si="13"/>
        <v>3712</v>
      </c>
    </row>
    <row r="34" spans="1:23" ht="13.8" customHeight="1">
      <c r="A34" t="s">
        <v>352</v>
      </c>
      <c r="B34" s="6">
        <f t="shared" ref="B34:U34" si="14">+B24+B27</f>
        <v>98</v>
      </c>
      <c r="C34" s="6">
        <f t="shared" si="14"/>
        <v>86</v>
      </c>
      <c r="D34" s="6">
        <f t="shared" si="14"/>
        <v>104</v>
      </c>
      <c r="E34" s="6">
        <f t="shared" si="14"/>
        <v>96</v>
      </c>
      <c r="F34" s="6">
        <f t="shared" si="14"/>
        <v>105</v>
      </c>
      <c r="G34" s="6">
        <f t="shared" si="14"/>
        <v>116</v>
      </c>
      <c r="H34" s="6">
        <f t="shared" si="14"/>
        <v>121</v>
      </c>
      <c r="I34" s="6">
        <f t="shared" si="14"/>
        <v>128</v>
      </c>
      <c r="J34" s="6">
        <f t="shared" si="14"/>
        <v>141</v>
      </c>
      <c r="K34" s="6">
        <f t="shared" si="14"/>
        <v>155</v>
      </c>
      <c r="L34" s="6">
        <f t="shared" si="14"/>
        <v>122</v>
      </c>
      <c r="M34" s="6">
        <f t="shared" si="14"/>
        <v>109</v>
      </c>
      <c r="N34" s="6">
        <f t="shared" si="14"/>
        <v>108</v>
      </c>
      <c r="O34" s="6">
        <f t="shared" si="14"/>
        <v>95</v>
      </c>
      <c r="P34" s="6">
        <f t="shared" si="14"/>
        <v>69</v>
      </c>
      <c r="Q34" s="6">
        <f t="shared" si="14"/>
        <v>69</v>
      </c>
      <c r="R34" s="6">
        <f t="shared" si="14"/>
        <v>84</v>
      </c>
      <c r="S34" s="6">
        <f t="shared" si="14"/>
        <v>56</v>
      </c>
      <c r="T34" s="6">
        <f t="shared" si="14"/>
        <v>42</v>
      </c>
      <c r="U34" s="6">
        <f t="shared" si="14"/>
        <v>48</v>
      </c>
    </row>
    <row r="35" spans="1:23" ht="13.8" customHeight="1">
      <c r="A35" t="s">
        <v>353</v>
      </c>
      <c r="B35" s="103">
        <f>+B33+B34</f>
        <v>6821</v>
      </c>
      <c r="C35" s="103">
        <f t="shared" ref="C35:U35" si="15">+C33+C34</f>
        <v>6787</v>
      </c>
      <c r="D35" s="103">
        <f t="shared" si="15"/>
        <v>6997</v>
      </c>
      <c r="E35" s="103">
        <f t="shared" si="15"/>
        <v>7083</v>
      </c>
      <c r="F35" s="103">
        <f t="shared" si="15"/>
        <v>7301</v>
      </c>
      <c r="G35" s="103">
        <f t="shared" si="15"/>
        <v>7629</v>
      </c>
      <c r="H35" s="103">
        <f t="shared" si="15"/>
        <v>7887</v>
      </c>
      <c r="I35" s="103">
        <f t="shared" si="15"/>
        <v>7944</v>
      </c>
      <c r="J35" s="103">
        <f t="shared" si="15"/>
        <v>8457</v>
      </c>
      <c r="K35" s="103">
        <f t="shared" si="15"/>
        <v>9230</v>
      </c>
      <c r="L35" s="103">
        <f t="shared" si="15"/>
        <v>9403</v>
      </c>
      <c r="M35" s="103">
        <f t="shared" si="15"/>
        <v>8623</v>
      </c>
      <c r="N35" s="103">
        <f t="shared" si="15"/>
        <v>8024</v>
      </c>
      <c r="O35" s="103">
        <f t="shared" si="15"/>
        <v>6898</v>
      </c>
      <c r="P35" s="103">
        <f t="shared" si="15"/>
        <v>6326</v>
      </c>
      <c r="Q35" s="103">
        <f t="shared" si="15"/>
        <v>5447</v>
      </c>
      <c r="R35" s="103">
        <f t="shared" si="15"/>
        <v>4737</v>
      </c>
      <c r="S35" s="103">
        <f t="shared" si="15"/>
        <v>4532</v>
      </c>
      <c r="T35" s="103">
        <f t="shared" si="15"/>
        <v>3959</v>
      </c>
      <c r="U35" s="103">
        <f t="shared" si="15"/>
        <v>3760</v>
      </c>
    </row>
    <row r="36" spans="1:23" ht="13.8" customHeight="1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1:23">
      <c r="A37" s="26" t="s">
        <v>361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3">
      <c r="A38" s="3"/>
      <c r="B38" s="101" t="s">
        <v>312</v>
      </c>
      <c r="C38" s="101" t="s">
        <v>313</v>
      </c>
      <c r="D38" s="101" t="s">
        <v>314</v>
      </c>
      <c r="E38" s="101" t="s">
        <v>315</v>
      </c>
      <c r="F38" s="101" t="s">
        <v>316</v>
      </c>
      <c r="G38" s="101" t="s">
        <v>317</v>
      </c>
      <c r="H38" s="101" t="s">
        <v>318</v>
      </c>
      <c r="I38" s="101" t="s">
        <v>319</v>
      </c>
      <c r="J38" s="101" t="s">
        <v>320</v>
      </c>
      <c r="K38" s="101" t="s">
        <v>321</v>
      </c>
      <c r="L38" s="101" t="s">
        <v>322</v>
      </c>
      <c r="M38" s="101" t="s">
        <v>323</v>
      </c>
      <c r="N38" s="101" t="s">
        <v>324</v>
      </c>
      <c r="O38" s="101" t="s">
        <v>325</v>
      </c>
      <c r="P38" s="101" t="s">
        <v>326</v>
      </c>
      <c r="Q38" s="101" t="s">
        <v>177</v>
      </c>
      <c r="R38" s="101" t="s">
        <v>178</v>
      </c>
      <c r="S38" s="101" t="s">
        <v>179</v>
      </c>
      <c r="T38" s="101" t="s">
        <v>180</v>
      </c>
      <c r="U38" s="101" t="s">
        <v>181</v>
      </c>
      <c r="V38" s="101" t="s">
        <v>182</v>
      </c>
    </row>
    <row r="39" spans="1:23">
      <c r="A39" t="s">
        <v>176</v>
      </c>
      <c r="B39" s="103">
        <f t="shared" ref="B39:V39" si="16">+B33/B72*1000</f>
        <v>50.507099391480729</v>
      </c>
      <c r="C39" s="103">
        <f t="shared" si="16"/>
        <v>50.356954986097541</v>
      </c>
      <c r="D39" s="103">
        <f t="shared" si="16"/>
        <v>51.317748659916617</v>
      </c>
      <c r="E39" s="103">
        <f t="shared" si="16"/>
        <v>51.322168356104008</v>
      </c>
      <c r="F39" s="103">
        <f t="shared" si="16"/>
        <v>51.231667378613132</v>
      </c>
      <c r="G39" s="103">
        <f t="shared" si="16"/>
        <v>51.795932437090656</v>
      </c>
      <c r="H39" s="103">
        <f t="shared" si="16"/>
        <v>52.522656567022857</v>
      </c>
      <c r="I39" s="103">
        <f t="shared" si="16"/>
        <v>51.816494298594534</v>
      </c>
      <c r="J39" s="103">
        <f t="shared" si="16"/>
        <v>53.947453778786894</v>
      </c>
      <c r="K39" s="103">
        <f t="shared" si="16"/>
        <v>58.184266205039428</v>
      </c>
      <c r="L39" s="103">
        <f t="shared" si="16"/>
        <v>59.292148469941864</v>
      </c>
      <c r="M39" s="103">
        <f t="shared" si="16"/>
        <v>54.32618683001531</v>
      </c>
      <c r="N39" s="103">
        <f t="shared" si="16"/>
        <v>50.65915781389991</v>
      </c>
      <c r="O39" s="103">
        <f t="shared" si="16"/>
        <v>44.112307093762162</v>
      </c>
      <c r="P39" s="103">
        <f t="shared" si="16"/>
        <v>40.895424836601308</v>
      </c>
      <c r="Q39" s="103">
        <f t="shared" si="16"/>
        <v>35.304930085997505</v>
      </c>
      <c r="R39" s="103">
        <f t="shared" si="16"/>
        <v>30.585683297180044</v>
      </c>
      <c r="S39" s="103">
        <f t="shared" si="16"/>
        <v>29.190035215860181</v>
      </c>
      <c r="T39" s="103">
        <f t="shared" si="16"/>
        <v>25.347828900537113</v>
      </c>
      <c r="U39" s="103">
        <f t="shared" si="16"/>
        <v>24.100766134268277</v>
      </c>
      <c r="V39" s="103">
        <f t="shared" si="16"/>
        <v>0</v>
      </c>
    </row>
    <row r="40" spans="1:23">
      <c r="A40" t="s">
        <v>362</v>
      </c>
      <c r="B40" s="103">
        <f t="shared" ref="B40:V40" si="17">+B19/B63*1000</f>
        <v>100.36870790092884</v>
      </c>
      <c r="C40" s="103">
        <f t="shared" si="17"/>
        <v>97.8288402712395</v>
      </c>
      <c r="D40" s="103">
        <f t="shared" si="17"/>
        <v>99.67748749631086</v>
      </c>
      <c r="E40" s="103">
        <f t="shared" si="17"/>
        <v>97.898651293548269</v>
      </c>
      <c r="F40" s="103">
        <f t="shared" si="17"/>
        <v>91.083684560780839</v>
      </c>
      <c r="G40" s="103">
        <f t="shared" si="17"/>
        <v>93.984398031383449</v>
      </c>
      <c r="H40" s="103">
        <f t="shared" si="17"/>
        <v>96.717028864795537</v>
      </c>
      <c r="I40" s="103">
        <f t="shared" si="17"/>
        <v>96.353392637425827</v>
      </c>
      <c r="J40" s="103">
        <f t="shared" si="17"/>
        <v>100.32147979293664</v>
      </c>
      <c r="K40" s="103">
        <f t="shared" si="17"/>
        <v>112.48222115657438</v>
      </c>
      <c r="L40" s="103">
        <f t="shared" si="17"/>
        <v>114.68293612639317</v>
      </c>
      <c r="M40" s="103">
        <f t="shared" si="17"/>
        <v>104.05548330035342</v>
      </c>
      <c r="N40" s="103">
        <f t="shared" si="17"/>
        <v>99.813908672409184</v>
      </c>
      <c r="O40" s="103">
        <f t="shared" si="17"/>
        <v>88.128633139565878</v>
      </c>
      <c r="P40" s="103">
        <f t="shared" si="17"/>
        <v>81.835541303135429</v>
      </c>
      <c r="Q40" s="103">
        <f t="shared" si="17"/>
        <v>69.629254439126257</v>
      </c>
      <c r="R40" s="103">
        <f t="shared" si="17"/>
        <v>62.391425253934642</v>
      </c>
      <c r="S40" s="103">
        <f t="shared" si="17"/>
        <v>59.974984321516118</v>
      </c>
      <c r="T40" s="103">
        <f t="shared" si="17"/>
        <v>53.26601668033436</v>
      </c>
      <c r="U40" s="103">
        <f t="shared" si="17"/>
        <v>51.772998639200715</v>
      </c>
      <c r="V40" s="103">
        <f t="shared" si="17"/>
        <v>0</v>
      </c>
    </row>
    <row r="41" spans="1:23">
      <c r="A41" t="s">
        <v>363</v>
      </c>
      <c r="B41" s="100">
        <f t="shared" ref="B41:V41" si="18">+((B33-B19)/(B72-B63))*1000</f>
        <v>37.671950781217546</v>
      </c>
      <c r="C41" s="100">
        <f t="shared" si="18"/>
        <v>38.312317048195965</v>
      </c>
      <c r="D41" s="100">
        <f t="shared" si="18"/>
        <v>39.07780356586516</v>
      </c>
      <c r="E41" s="100">
        <f t="shared" si="18"/>
        <v>39.510784008984167</v>
      </c>
      <c r="F41" s="100">
        <f t="shared" si="18"/>
        <v>40.681970771772406</v>
      </c>
      <c r="G41" s="100">
        <f t="shared" si="18"/>
        <v>40.356872534475471</v>
      </c>
      <c r="H41" s="100">
        <f t="shared" si="18"/>
        <v>40.335839149966638</v>
      </c>
      <c r="I41" s="100">
        <f t="shared" si="18"/>
        <v>39.49874008639916</v>
      </c>
      <c r="J41" s="100">
        <f t="shared" si="18"/>
        <v>41.271784517195826</v>
      </c>
      <c r="K41" s="100">
        <f t="shared" si="18"/>
        <v>43.314857273930585</v>
      </c>
      <c r="L41" s="100">
        <f t="shared" si="18"/>
        <v>44.129433059713023</v>
      </c>
      <c r="M41" s="100">
        <f t="shared" si="18"/>
        <v>40.872870062968843</v>
      </c>
      <c r="N41" s="100">
        <f t="shared" si="18"/>
        <v>37.397840338664189</v>
      </c>
      <c r="O41" s="100">
        <f t="shared" si="18"/>
        <v>32.088033760519814</v>
      </c>
      <c r="P41" s="100">
        <f t="shared" si="18"/>
        <v>29.49732422944124</v>
      </c>
      <c r="Q41" s="100">
        <f t="shared" si="18"/>
        <v>25.539328402258878</v>
      </c>
      <c r="R41" s="100">
        <f t="shared" si="18"/>
        <v>21.47296839236105</v>
      </c>
      <c r="S41" s="100">
        <f t="shared" si="18"/>
        <v>20.309711690129834</v>
      </c>
      <c r="T41" s="100">
        <f t="shared" si="18"/>
        <v>17.317366087783167</v>
      </c>
      <c r="U41" s="100">
        <f t="shared" si="18"/>
        <v>16.178566950460993</v>
      </c>
      <c r="V41" s="100">
        <f t="shared" si="18"/>
        <v>0</v>
      </c>
    </row>
    <row r="42" spans="1:23">
      <c r="A42" t="s">
        <v>187</v>
      </c>
      <c r="B42" s="105">
        <f>+B40/B41</f>
        <v>2.66428219987404</v>
      </c>
      <c r="C42" s="105">
        <f t="shared" ref="C42:V42" si="19">+C40/C41</f>
        <v>2.5534566376701568</v>
      </c>
      <c r="D42" s="105">
        <f t="shared" si="19"/>
        <v>2.5507443715024993</v>
      </c>
      <c r="E42" s="105">
        <f t="shared" si="19"/>
        <v>2.4777704049428015</v>
      </c>
      <c r="F42" s="105">
        <f t="shared" si="19"/>
        <v>2.2389201612617096</v>
      </c>
      <c r="G42" s="105">
        <f t="shared" si="19"/>
        <v>2.3288325414982505</v>
      </c>
      <c r="H42" s="105">
        <f t="shared" si="19"/>
        <v>2.3977938950323172</v>
      </c>
      <c r="I42" s="105">
        <f t="shared" si="19"/>
        <v>2.439404204454708</v>
      </c>
      <c r="J42" s="105">
        <f t="shared" si="19"/>
        <v>2.4307521704359027</v>
      </c>
      <c r="K42" s="105">
        <f t="shared" si="19"/>
        <v>2.5968507859836065</v>
      </c>
      <c r="L42" s="105">
        <f t="shared" si="19"/>
        <v>2.5987856216328868</v>
      </c>
      <c r="M42" s="105">
        <f t="shared" si="19"/>
        <v>2.545832556902544</v>
      </c>
      <c r="N42" s="105">
        <f t="shared" si="19"/>
        <v>2.6689752073521587</v>
      </c>
      <c r="O42" s="105">
        <f t="shared" si="19"/>
        <v>2.7464641117398969</v>
      </c>
      <c r="P42" s="105">
        <f t="shared" si="19"/>
        <v>2.7743377896445089</v>
      </c>
      <c r="Q42" s="105">
        <f t="shared" si="19"/>
        <v>2.7263541680668375</v>
      </c>
      <c r="R42" s="105">
        <f t="shared" si="19"/>
        <v>2.905579895331575</v>
      </c>
      <c r="S42" s="105">
        <f t="shared" si="19"/>
        <v>2.9530199756928561</v>
      </c>
      <c r="T42" s="105">
        <f t="shared" si="19"/>
        <v>3.075872878723271</v>
      </c>
      <c r="U42" s="105">
        <f t="shared" si="19"/>
        <v>3.200097931895352</v>
      </c>
      <c r="V42" s="105" t="e">
        <f t="shared" si="19"/>
        <v>#DIV/0!</v>
      </c>
    </row>
    <row r="43" spans="1:23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</row>
    <row r="44" spans="1:23">
      <c r="A44" s="26" t="s">
        <v>364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1:23">
      <c r="A45" s="3"/>
      <c r="B45" s="101" t="s">
        <v>312</v>
      </c>
      <c r="C45" s="101" t="s">
        <v>313</v>
      </c>
      <c r="D45" s="101" t="s">
        <v>314</v>
      </c>
      <c r="E45" s="101" t="s">
        <v>315</v>
      </c>
      <c r="F45" s="101" t="s">
        <v>316</v>
      </c>
      <c r="G45" s="101" t="s">
        <v>317</v>
      </c>
      <c r="H45" s="101" t="s">
        <v>318</v>
      </c>
      <c r="I45" s="101" t="s">
        <v>319</v>
      </c>
      <c r="J45" s="101" t="s">
        <v>320</v>
      </c>
      <c r="K45" s="101" t="s">
        <v>321</v>
      </c>
      <c r="L45" s="101" t="s">
        <v>322</v>
      </c>
      <c r="M45" s="101" t="s">
        <v>323</v>
      </c>
      <c r="N45" s="101" t="s">
        <v>324</v>
      </c>
      <c r="O45" s="101" t="s">
        <v>325</v>
      </c>
      <c r="P45" s="101" t="s">
        <v>326</v>
      </c>
      <c r="Q45" s="101" t="s">
        <v>177</v>
      </c>
      <c r="R45" s="101" t="s">
        <v>178</v>
      </c>
      <c r="S45" s="101" t="s">
        <v>179</v>
      </c>
      <c r="T45" s="101" t="s">
        <v>180</v>
      </c>
      <c r="U45" s="101" t="s">
        <v>181</v>
      </c>
      <c r="V45" s="101" t="s">
        <v>182</v>
      </c>
    </row>
    <row r="46" spans="1:23">
      <c r="A46" s="63" t="s">
        <v>365</v>
      </c>
      <c r="B46" s="103">
        <f t="shared" ref="B46:U46" si="20">+B33</f>
        <v>6723</v>
      </c>
      <c r="C46" s="103">
        <f t="shared" si="20"/>
        <v>6701</v>
      </c>
      <c r="D46" s="103">
        <f t="shared" si="20"/>
        <v>6893</v>
      </c>
      <c r="E46" s="103">
        <f t="shared" si="20"/>
        <v>6987</v>
      </c>
      <c r="F46" s="103">
        <f t="shared" si="20"/>
        <v>7196</v>
      </c>
      <c r="G46" s="103">
        <f t="shared" si="20"/>
        <v>7513</v>
      </c>
      <c r="H46" s="103">
        <f t="shared" si="20"/>
        <v>7766</v>
      </c>
      <c r="I46" s="103">
        <f t="shared" si="20"/>
        <v>7816</v>
      </c>
      <c r="J46" s="103">
        <f t="shared" si="20"/>
        <v>8316</v>
      </c>
      <c r="K46" s="103">
        <f t="shared" si="20"/>
        <v>9075</v>
      </c>
      <c r="L46" s="103">
        <f t="shared" si="20"/>
        <v>9281</v>
      </c>
      <c r="M46" s="103">
        <f t="shared" si="20"/>
        <v>8514</v>
      </c>
      <c r="N46" s="103">
        <f t="shared" si="20"/>
        <v>7916</v>
      </c>
      <c r="O46" s="103">
        <f t="shared" si="20"/>
        <v>6803</v>
      </c>
      <c r="P46" s="103">
        <f t="shared" si="20"/>
        <v>6257</v>
      </c>
      <c r="Q46" s="103">
        <f t="shared" si="20"/>
        <v>5378</v>
      </c>
      <c r="R46" s="103">
        <f t="shared" si="20"/>
        <v>4653</v>
      </c>
      <c r="S46" s="103">
        <f t="shared" si="20"/>
        <v>4476</v>
      </c>
      <c r="T46" s="103">
        <f t="shared" si="20"/>
        <v>3917</v>
      </c>
      <c r="U46" s="103">
        <f t="shared" si="20"/>
        <v>3712</v>
      </c>
      <c r="V46" s="103"/>
      <c r="W46" s="9"/>
    </row>
    <row r="47" spans="1:23">
      <c r="A47" s="63" t="s">
        <v>366</v>
      </c>
      <c r="B47" s="103">
        <f t="shared" ref="B47:U47" si="21">+B19</f>
        <v>2735.0472903003106</v>
      </c>
      <c r="C47" s="103">
        <f t="shared" si="21"/>
        <v>2634.5306685044798</v>
      </c>
      <c r="D47" s="103">
        <f t="shared" si="21"/>
        <v>2704.2502357749136</v>
      </c>
      <c r="E47" s="103">
        <f t="shared" si="21"/>
        <v>2696.1288566243193</v>
      </c>
      <c r="F47" s="103">
        <f t="shared" si="21"/>
        <v>2677.8603260869568</v>
      </c>
      <c r="G47" s="103">
        <f t="shared" si="21"/>
        <v>2907.8772750910039</v>
      </c>
      <c r="H47" s="103">
        <f t="shared" si="21"/>
        <v>3091.0762425188655</v>
      </c>
      <c r="I47" s="103">
        <f t="shared" si="21"/>
        <v>3148.8288713910761</v>
      </c>
      <c r="J47" s="103">
        <f t="shared" si="21"/>
        <v>3319.6377663482735</v>
      </c>
      <c r="K47" s="103">
        <f t="shared" si="21"/>
        <v>3771.5288753799391</v>
      </c>
      <c r="L47" s="103">
        <f t="shared" si="21"/>
        <v>3857.9339712918663</v>
      </c>
      <c r="M47" s="103">
        <f t="shared" si="21"/>
        <v>3472.3314777327932</v>
      </c>
      <c r="N47" s="103">
        <f t="shared" si="21"/>
        <v>3313.8217679239851</v>
      </c>
      <c r="O47" s="103">
        <f t="shared" si="21"/>
        <v>2916.1764705882351</v>
      </c>
      <c r="P47" s="103">
        <f t="shared" si="21"/>
        <v>2726.7602362204725</v>
      </c>
      <c r="Q47" s="103">
        <f t="shared" si="21"/>
        <v>2349.2910447761196</v>
      </c>
      <c r="R47" s="103">
        <f t="shared" si="21"/>
        <v>2113.8214876033057</v>
      </c>
      <c r="S47" s="103">
        <f t="shared" si="21"/>
        <v>2058.9412117576485</v>
      </c>
      <c r="T47" s="103">
        <f t="shared" si="21"/>
        <v>1838.7428958051421</v>
      </c>
      <c r="U47" s="103">
        <f t="shared" si="21"/>
        <v>1774.7783933518006</v>
      </c>
      <c r="V47" s="103"/>
      <c r="W47" s="9"/>
    </row>
    <row r="48" spans="1:23">
      <c r="A48" s="63" t="s">
        <v>367</v>
      </c>
      <c r="B48" s="103">
        <f>+B46-B47</f>
        <v>3987.9527096996894</v>
      </c>
      <c r="C48" s="103">
        <f t="shared" ref="C48:U48" si="22">+C46-C47</f>
        <v>4066.4693314955202</v>
      </c>
      <c r="D48" s="103">
        <f t="shared" si="22"/>
        <v>4188.7497642250864</v>
      </c>
      <c r="E48" s="103">
        <f t="shared" si="22"/>
        <v>4290.8711433756807</v>
      </c>
      <c r="F48" s="103">
        <f t="shared" si="22"/>
        <v>4518.1396739130432</v>
      </c>
      <c r="G48" s="103">
        <f t="shared" si="22"/>
        <v>4605.1227249089961</v>
      </c>
      <c r="H48" s="103">
        <f t="shared" si="22"/>
        <v>4674.9237574811341</v>
      </c>
      <c r="I48" s="103">
        <f t="shared" si="22"/>
        <v>4667.1711286089239</v>
      </c>
      <c r="J48" s="103">
        <f t="shared" si="22"/>
        <v>4996.3622336517265</v>
      </c>
      <c r="K48" s="103">
        <f t="shared" si="22"/>
        <v>5303.4711246200604</v>
      </c>
      <c r="L48" s="103">
        <f t="shared" si="22"/>
        <v>5423.0660287081337</v>
      </c>
      <c r="M48" s="103">
        <f t="shared" si="22"/>
        <v>5041.6685222672068</v>
      </c>
      <c r="N48" s="103">
        <f t="shared" si="22"/>
        <v>4602.1782320760149</v>
      </c>
      <c r="O48" s="103">
        <f t="shared" si="22"/>
        <v>3886.8235294117649</v>
      </c>
      <c r="P48" s="103">
        <f t="shared" si="22"/>
        <v>3530.2397637795275</v>
      </c>
      <c r="Q48" s="103">
        <f t="shared" si="22"/>
        <v>3028.7089552238804</v>
      </c>
      <c r="R48" s="103">
        <f t="shared" si="22"/>
        <v>2539.1785123966943</v>
      </c>
      <c r="S48" s="103">
        <f t="shared" si="22"/>
        <v>2417.0587882423515</v>
      </c>
      <c r="T48" s="103">
        <f t="shared" si="22"/>
        <v>2078.2571041948577</v>
      </c>
      <c r="U48" s="103">
        <f t="shared" si="22"/>
        <v>1937.2216066481994</v>
      </c>
      <c r="V48" s="103"/>
      <c r="W48" s="9"/>
    </row>
    <row r="49" spans="1:23">
      <c r="A49" s="63" t="s">
        <v>368</v>
      </c>
      <c r="B49" s="103">
        <f t="shared" ref="B49:U49" si="23">+B26</f>
        <v>2832</v>
      </c>
      <c r="C49" s="103">
        <f t="shared" si="23"/>
        <v>2846</v>
      </c>
      <c r="D49" s="103">
        <f t="shared" si="23"/>
        <v>3107</v>
      </c>
      <c r="E49" s="103">
        <f t="shared" si="23"/>
        <v>3240</v>
      </c>
      <c r="F49" s="103">
        <f t="shared" si="23"/>
        <v>3602</v>
      </c>
      <c r="G49" s="103">
        <f t="shared" si="23"/>
        <v>3757</v>
      </c>
      <c r="H49" s="103">
        <f t="shared" si="23"/>
        <v>3758</v>
      </c>
      <c r="I49" s="103">
        <f t="shared" si="23"/>
        <v>3718</v>
      </c>
      <c r="J49" s="103">
        <f t="shared" si="23"/>
        <v>3978</v>
      </c>
      <c r="K49" s="103">
        <f t="shared" si="23"/>
        <v>4173</v>
      </c>
      <c r="L49" s="103">
        <f t="shared" si="23"/>
        <v>4097</v>
      </c>
      <c r="M49" s="103">
        <f t="shared" si="23"/>
        <v>3873</v>
      </c>
      <c r="N49" s="103">
        <f t="shared" si="23"/>
        <v>3389</v>
      </c>
      <c r="O49" s="103">
        <f t="shared" si="23"/>
        <v>2822</v>
      </c>
      <c r="P49" s="103">
        <f t="shared" si="23"/>
        <v>2489</v>
      </c>
      <c r="Q49" s="103">
        <f t="shared" si="23"/>
        <v>2096</v>
      </c>
      <c r="R49" s="103">
        <f t="shared" si="23"/>
        <v>1758</v>
      </c>
      <c r="S49" s="103">
        <f t="shared" si="23"/>
        <v>1635</v>
      </c>
      <c r="T49" s="103">
        <f t="shared" si="23"/>
        <v>1451</v>
      </c>
      <c r="U49" s="103">
        <f t="shared" si="23"/>
        <v>1414</v>
      </c>
      <c r="V49" s="103"/>
      <c r="W49" s="9"/>
    </row>
    <row r="50" spans="1:23">
      <c r="A50" s="63" t="s">
        <v>369</v>
      </c>
      <c r="B50" s="103">
        <f t="shared" ref="B50:U50" si="24">+B12</f>
        <v>695.04729030031069</v>
      </c>
      <c r="C50" s="103">
        <f t="shared" si="24"/>
        <v>684.53066850447965</v>
      </c>
      <c r="D50" s="103">
        <f t="shared" si="24"/>
        <v>745.25023577491356</v>
      </c>
      <c r="E50" s="103">
        <f t="shared" si="24"/>
        <v>779.12885662431938</v>
      </c>
      <c r="F50" s="103">
        <f t="shared" si="24"/>
        <v>883.86032608695655</v>
      </c>
      <c r="G50" s="103">
        <f t="shared" si="24"/>
        <v>933.87727509100364</v>
      </c>
      <c r="H50" s="103">
        <f t="shared" si="24"/>
        <v>925.07624251886557</v>
      </c>
      <c r="I50" s="103">
        <f t="shared" si="24"/>
        <v>976.82887139107618</v>
      </c>
      <c r="J50" s="103">
        <f t="shared" si="24"/>
        <v>1036.6377663482733</v>
      </c>
      <c r="K50" s="103">
        <f t="shared" si="24"/>
        <v>1182.5288753799391</v>
      </c>
      <c r="L50" s="103">
        <f t="shared" si="24"/>
        <v>1187.9339712918661</v>
      </c>
      <c r="M50" s="103">
        <f t="shared" si="24"/>
        <v>1111.3314777327935</v>
      </c>
      <c r="N50" s="103">
        <f t="shared" si="24"/>
        <v>1015.821767923985</v>
      </c>
      <c r="O50" s="103">
        <f t="shared" si="24"/>
        <v>864.17647058823525</v>
      </c>
      <c r="P50" s="103">
        <f t="shared" si="24"/>
        <v>743.76023622047239</v>
      </c>
      <c r="Q50" s="103">
        <f t="shared" si="24"/>
        <v>642.29104477611941</v>
      </c>
      <c r="R50" s="103">
        <f t="shared" si="24"/>
        <v>529.82148760330574</v>
      </c>
      <c r="S50" s="103">
        <f t="shared" si="24"/>
        <v>513.94121175764849</v>
      </c>
      <c r="T50" s="103">
        <f t="shared" si="24"/>
        <v>443.7428958051421</v>
      </c>
      <c r="U50" s="103">
        <f t="shared" si="24"/>
        <v>481.77839335180056</v>
      </c>
      <c r="V50" s="103"/>
      <c r="W50" s="9"/>
    </row>
    <row r="51" spans="1:23">
      <c r="A51" s="63" t="s">
        <v>370</v>
      </c>
      <c r="B51" s="103">
        <f>+B49-B50</f>
        <v>2136.9527096996894</v>
      </c>
      <c r="C51" s="103">
        <f t="shared" ref="C51:U51" si="25">+C49-C50</f>
        <v>2161.4693314955202</v>
      </c>
      <c r="D51" s="103">
        <f t="shared" si="25"/>
        <v>2361.7497642250864</v>
      </c>
      <c r="E51" s="103">
        <f t="shared" si="25"/>
        <v>2460.8711433756807</v>
      </c>
      <c r="F51" s="103">
        <f t="shared" si="25"/>
        <v>2718.1396739130432</v>
      </c>
      <c r="G51" s="103">
        <f t="shared" si="25"/>
        <v>2823.1227249089961</v>
      </c>
      <c r="H51" s="103">
        <f t="shared" si="25"/>
        <v>2832.9237574811345</v>
      </c>
      <c r="I51" s="103">
        <f t="shared" si="25"/>
        <v>2741.1711286089239</v>
      </c>
      <c r="J51" s="103">
        <f t="shared" si="25"/>
        <v>2941.3622336517265</v>
      </c>
      <c r="K51" s="103">
        <f t="shared" si="25"/>
        <v>2990.4711246200609</v>
      </c>
      <c r="L51" s="103">
        <f t="shared" si="25"/>
        <v>2909.0660287081337</v>
      </c>
      <c r="M51" s="103">
        <f t="shared" si="25"/>
        <v>2761.6685222672068</v>
      </c>
      <c r="N51" s="103">
        <f t="shared" si="25"/>
        <v>2373.1782320760149</v>
      </c>
      <c r="O51" s="103">
        <f t="shared" si="25"/>
        <v>1957.8235294117649</v>
      </c>
      <c r="P51" s="103">
        <f t="shared" si="25"/>
        <v>1745.2397637795275</v>
      </c>
      <c r="Q51" s="103">
        <f t="shared" si="25"/>
        <v>1453.7089552238806</v>
      </c>
      <c r="R51" s="103">
        <f t="shared" si="25"/>
        <v>1228.1785123966943</v>
      </c>
      <c r="S51" s="103">
        <f t="shared" si="25"/>
        <v>1121.0587882423515</v>
      </c>
      <c r="T51" s="103">
        <f t="shared" si="25"/>
        <v>1007.2571041948579</v>
      </c>
      <c r="U51" s="103">
        <f t="shared" si="25"/>
        <v>932.22160664819944</v>
      </c>
      <c r="V51" s="103"/>
      <c r="W51" s="9"/>
    </row>
    <row r="52" spans="1:23">
      <c r="A52" s="63" t="s">
        <v>371</v>
      </c>
      <c r="B52" s="97">
        <f>+B49/B46</f>
        <v>0.4212405176260598</v>
      </c>
      <c r="C52" s="97">
        <f t="shared" ref="C52:U54" si="26">+C49/C46</f>
        <v>0.42471272944336669</v>
      </c>
      <c r="D52" s="97">
        <f t="shared" si="26"/>
        <v>0.45074713477440881</v>
      </c>
      <c r="E52" s="97">
        <f t="shared" si="26"/>
        <v>0.46371833404894802</v>
      </c>
      <c r="F52" s="97">
        <f t="shared" si="26"/>
        <v>0.50055586436909394</v>
      </c>
      <c r="G52" s="97">
        <f t="shared" si="26"/>
        <v>0.50006655131106081</v>
      </c>
      <c r="H52" s="97">
        <f t="shared" si="26"/>
        <v>0.48390419778521759</v>
      </c>
      <c r="I52" s="97">
        <f t="shared" si="26"/>
        <v>0.4756908904810645</v>
      </c>
      <c r="J52" s="97">
        <f t="shared" si="26"/>
        <v>0.47835497835497837</v>
      </c>
      <c r="K52" s="97">
        <f t="shared" si="26"/>
        <v>0.45983471074380167</v>
      </c>
      <c r="L52" s="97">
        <f t="shared" si="26"/>
        <v>0.4414395000538735</v>
      </c>
      <c r="M52" s="97">
        <f t="shared" si="26"/>
        <v>0.45489781536293167</v>
      </c>
      <c r="N52" s="97">
        <f t="shared" si="26"/>
        <v>0.42812026275896919</v>
      </c>
      <c r="O52" s="97">
        <f t="shared" si="26"/>
        <v>0.41481699250330739</v>
      </c>
      <c r="P52" s="97">
        <f t="shared" si="26"/>
        <v>0.39779447019338343</v>
      </c>
      <c r="Q52" s="97">
        <f t="shared" si="26"/>
        <v>0.38973596132391225</v>
      </c>
      <c r="R52" s="97">
        <f t="shared" si="26"/>
        <v>0.37782076079948418</v>
      </c>
      <c r="S52" s="97">
        <f t="shared" si="26"/>
        <v>0.3652815013404826</v>
      </c>
      <c r="T52" s="97">
        <f t="shared" si="26"/>
        <v>0.37043655859075825</v>
      </c>
      <c r="U52" s="97">
        <f t="shared" si="26"/>
        <v>0.38092672413793105</v>
      </c>
      <c r="V52" s="97"/>
      <c r="W52" s="9"/>
    </row>
    <row r="53" spans="1:23">
      <c r="A53" s="63" t="s">
        <v>372</v>
      </c>
      <c r="B53" s="97">
        <f t="shared" ref="B53:Q54" si="27">+B50/B47</f>
        <v>0.25412624226471558</v>
      </c>
      <c r="C53" s="97">
        <f t="shared" si="27"/>
        <v>0.25983021442413534</v>
      </c>
      <c r="D53" s="97">
        <f t="shared" si="27"/>
        <v>0.27558479090281346</v>
      </c>
      <c r="E53" s="97">
        <f t="shared" si="27"/>
        <v>0.28898057105468822</v>
      </c>
      <c r="F53" s="97">
        <f t="shared" si="27"/>
        <v>0.33006214606364626</v>
      </c>
      <c r="G53" s="97">
        <f t="shared" si="27"/>
        <v>0.3211542946088663</v>
      </c>
      <c r="H53" s="97">
        <f t="shared" si="27"/>
        <v>0.29927318834589361</v>
      </c>
      <c r="I53" s="97">
        <f t="shared" si="27"/>
        <v>0.31021973923896884</v>
      </c>
      <c r="J53" s="97">
        <f t="shared" si="27"/>
        <v>0.31227436223820704</v>
      </c>
      <c r="K53" s="97">
        <f t="shared" si="27"/>
        <v>0.31354098416144638</v>
      </c>
      <c r="L53" s="97">
        <f t="shared" si="27"/>
        <v>0.3079197259807106</v>
      </c>
      <c r="M53" s="97">
        <f t="shared" si="27"/>
        <v>0.3200533949190878</v>
      </c>
      <c r="N53" s="97">
        <f t="shared" si="27"/>
        <v>0.30654085797751529</v>
      </c>
      <c r="O53" s="97">
        <f t="shared" si="27"/>
        <v>0.296338880484115</v>
      </c>
      <c r="P53" s="97">
        <f t="shared" si="27"/>
        <v>0.27276334249739131</v>
      </c>
      <c r="Q53" s="97">
        <f t="shared" si="27"/>
        <v>0.27339781769666932</v>
      </c>
      <c r="R53" s="97">
        <f t="shared" si="26"/>
        <v>0.25064627770627323</v>
      </c>
      <c r="S53" s="97">
        <f t="shared" si="26"/>
        <v>0.24961432061429004</v>
      </c>
      <c r="T53" s="97">
        <f t="shared" si="26"/>
        <v>0.24132949572095427</v>
      </c>
      <c r="U53" s="97">
        <f t="shared" si="26"/>
        <v>0.27145833821084914</v>
      </c>
      <c r="V53" s="97"/>
    </row>
    <row r="54" spans="1:23">
      <c r="A54" s="63" t="s">
        <v>373</v>
      </c>
      <c r="B54" s="97">
        <f t="shared" si="27"/>
        <v>0.53585206878258385</v>
      </c>
      <c r="C54" s="97">
        <f t="shared" si="26"/>
        <v>0.5315346447481013</v>
      </c>
      <c r="D54" s="97">
        <f t="shared" si="26"/>
        <v>0.56383166748133673</v>
      </c>
      <c r="E54" s="97">
        <f t="shared" si="26"/>
        <v>0.5735131774289739</v>
      </c>
      <c r="F54" s="97">
        <f t="shared" si="26"/>
        <v>0.60160594184529337</v>
      </c>
      <c r="G54" s="97">
        <f t="shared" si="26"/>
        <v>0.61303962859421623</v>
      </c>
      <c r="H54" s="97">
        <f t="shared" si="26"/>
        <v>0.60598287896090186</v>
      </c>
      <c r="I54" s="97">
        <f t="shared" si="26"/>
        <v>0.58733032345997249</v>
      </c>
      <c r="J54" s="97">
        <f t="shared" si="26"/>
        <v>0.58870075789159748</v>
      </c>
      <c r="K54" s="97">
        <f t="shared" si="26"/>
        <v>0.56387053956747957</v>
      </c>
      <c r="L54" s="97">
        <f t="shared" si="26"/>
        <v>0.53642460064258568</v>
      </c>
      <c r="M54" s="97">
        <f t="shared" si="26"/>
        <v>0.5477687614863862</v>
      </c>
      <c r="N54" s="97">
        <f t="shared" si="26"/>
        <v>0.51566412954969121</v>
      </c>
      <c r="O54" s="97">
        <f t="shared" si="26"/>
        <v>0.50370785156486475</v>
      </c>
      <c r="P54" s="97">
        <f t="shared" si="26"/>
        <v>0.49436862098880435</v>
      </c>
      <c r="Q54" s="97">
        <f t="shared" si="26"/>
        <v>0.47997644432507819</v>
      </c>
      <c r="R54" s="97">
        <f t="shared" si="26"/>
        <v>0.48369128298799052</v>
      </c>
      <c r="S54" s="97">
        <f t="shared" si="26"/>
        <v>0.46381113843638383</v>
      </c>
      <c r="T54" s="97">
        <f t="shared" si="26"/>
        <v>0.48466433828700017</v>
      </c>
      <c r="U54" s="97">
        <f t="shared" si="26"/>
        <v>0.48121578008885557</v>
      </c>
      <c r="V54" s="97"/>
    </row>
    <row r="55" spans="1:23">
      <c r="T55"/>
    </row>
    <row r="56" spans="1:23">
      <c r="A56" s="26" t="s">
        <v>374</v>
      </c>
      <c r="T56"/>
    </row>
    <row r="57" spans="1:23" s="108" customFormat="1">
      <c r="A57" s="106" t="s">
        <v>375</v>
      </c>
      <c r="B57" s="107" t="s">
        <v>312</v>
      </c>
      <c r="C57" s="107" t="s">
        <v>313</v>
      </c>
      <c r="D57" s="107" t="s">
        <v>314</v>
      </c>
      <c r="E57" s="107" t="s">
        <v>315</v>
      </c>
      <c r="F57" s="107" t="s">
        <v>316</v>
      </c>
      <c r="G57" s="107" t="s">
        <v>317</v>
      </c>
      <c r="H57" s="107" t="s">
        <v>318</v>
      </c>
      <c r="I57" s="107" t="s">
        <v>319</v>
      </c>
      <c r="J57" s="107" t="s">
        <v>320</v>
      </c>
      <c r="K57" s="107" t="s">
        <v>321</v>
      </c>
      <c r="L57" s="107" t="s">
        <v>322</v>
      </c>
      <c r="M57" s="107" t="s">
        <v>323</v>
      </c>
      <c r="N57" s="107" t="s">
        <v>324</v>
      </c>
      <c r="O57" s="107" t="s">
        <v>325</v>
      </c>
      <c r="P57" s="107" t="s">
        <v>326</v>
      </c>
      <c r="Q57" s="107" t="s">
        <v>177</v>
      </c>
      <c r="R57" s="107" t="s">
        <v>178</v>
      </c>
      <c r="S57" s="107" t="s">
        <v>179</v>
      </c>
      <c r="T57" s="107" t="s">
        <v>180</v>
      </c>
      <c r="U57" s="107" t="s">
        <v>181</v>
      </c>
      <c r="V57" s="11">
        <v>2018</v>
      </c>
    </row>
    <row r="58" spans="1:23" s="108" customFormat="1">
      <c r="A58" t="s">
        <v>327</v>
      </c>
      <c r="B58" s="109">
        <v>5310</v>
      </c>
      <c r="C58" s="109">
        <v>5520</v>
      </c>
      <c r="D58" s="109">
        <v>5790</v>
      </c>
      <c r="E58" s="109">
        <v>5970</v>
      </c>
      <c r="F58" s="109">
        <v>6380</v>
      </c>
      <c r="G58" s="109">
        <v>6640</v>
      </c>
      <c r="H58" s="109">
        <v>6780</v>
      </c>
      <c r="I58" s="109">
        <v>7060</v>
      </c>
      <c r="J58" s="109">
        <v>6980</v>
      </c>
      <c r="K58" s="109">
        <v>6860</v>
      </c>
      <c r="L58" s="109">
        <v>6790</v>
      </c>
      <c r="M58" s="109">
        <v>6540</v>
      </c>
      <c r="N58" s="109">
        <v>6780</v>
      </c>
      <c r="O58" s="109">
        <v>6820</v>
      </c>
      <c r="P58" s="109">
        <v>6930</v>
      </c>
      <c r="Q58" s="109">
        <v>7080</v>
      </c>
      <c r="R58" s="109">
        <v>6690</v>
      </c>
      <c r="S58" s="109">
        <v>7180</v>
      </c>
      <c r="T58" s="109">
        <v>7030</v>
      </c>
      <c r="U58" s="109">
        <v>6720</v>
      </c>
      <c r="V58" s="109">
        <v>6580</v>
      </c>
    </row>
    <row r="59" spans="1:23" s="108" customFormat="1">
      <c r="A59" t="s">
        <v>328</v>
      </c>
      <c r="B59" s="109">
        <v>5250</v>
      </c>
      <c r="C59" s="109">
        <v>5310</v>
      </c>
      <c r="D59" s="109">
        <v>5510</v>
      </c>
      <c r="E59" s="109">
        <v>5790</v>
      </c>
      <c r="F59" s="109">
        <v>6110</v>
      </c>
      <c r="G59" s="109">
        <v>6430</v>
      </c>
      <c r="H59" s="109">
        <v>6640</v>
      </c>
      <c r="I59" s="109">
        <v>6750</v>
      </c>
      <c r="J59" s="109">
        <v>7010</v>
      </c>
      <c r="K59" s="109">
        <v>6900</v>
      </c>
      <c r="L59" s="109">
        <v>6770</v>
      </c>
      <c r="M59" s="109">
        <v>6720</v>
      </c>
      <c r="N59" s="109">
        <v>6510</v>
      </c>
      <c r="O59" s="109">
        <v>6740</v>
      </c>
      <c r="P59" s="109">
        <v>6820</v>
      </c>
      <c r="Q59" s="109">
        <v>6940</v>
      </c>
      <c r="R59" s="109">
        <v>7030</v>
      </c>
      <c r="S59" s="109">
        <v>6650</v>
      </c>
      <c r="T59" s="109">
        <v>7150</v>
      </c>
      <c r="U59" s="109">
        <v>7000</v>
      </c>
      <c r="V59" s="109">
        <v>6680</v>
      </c>
    </row>
    <row r="60" spans="1:23" s="108" customFormat="1">
      <c r="A60" t="s">
        <v>329</v>
      </c>
      <c r="B60" s="109">
        <v>5630</v>
      </c>
      <c r="C60" s="109">
        <v>5220</v>
      </c>
      <c r="D60" s="109">
        <v>5270</v>
      </c>
      <c r="E60" s="109">
        <v>5490</v>
      </c>
      <c r="F60" s="109">
        <v>5960</v>
      </c>
      <c r="G60" s="109">
        <v>6180</v>
      </c>
      <c r="H60" s="109">
        <v>6410</v>
      </c>
      <c r="I60" s="109">
        <v>6580</v>
      </c>
      <c r="J60" s="109">
        <v>6650</v>
      </c>
      <c r="K60" s="109">
        <v>6910</v>
      </c>
      <c r="L60" s="109">
        <v>6830</v>
      </c>
      <c r="M60" s="109">
        <v>6680</v>
      </c>
      <c r="N60" s="109">
        <v>6670</v>
      </c>
      <c r="O60" s="109">
        <v>6460</v>
      </c>
      <c r="P60" s="109">
        <v>6680</v>
      </c>
      <c r="Q60" s="109">
        <v>6800</v>
      </c>
      <c r="R60" s="109">
        <v>6880</v>
      </c>
      <c r="S60" s="109">
        <v>6990</v>
      </c>
      <c r="T60" s="109">
        <v>6600</v>
      </c>
      <c r="U60" s="109">
        <v>7100</v>
      </c>
      <c r="V60" s="109">
        <v>6950</v>
      </c>
    </row>
    <row r="61" spans="1:23" s="108" customFormat="1">
      <c r="A61" t="s">
        <v>330</v>
      </c>
      <c r="B61" s="110">
        <v>5450</v>
      </c>
      <c r="C61" s="110">
        <v>5560</v>
      </c>
      <c r="D61" s="110">
        <v>5140</v>
      </c>
      <c r="E61" s="110">
        <v>5230</v>
      </c>
      <c r="F61" s="110">
        <v>5640</v>
      </c>
      <c r="G61" s="110">
        <v>6030</v>
      </c>
      <c r="H61" s="110">
        <v>6150</v>
      </c>
      <c r="I61" s="110">
        <v>6300</v>
      </c>
      <c r="J61" s="110">
        <v>6410</v>
      </c>
      <c r="K61" s="110">
        <v>6560</v>
      </c>
      <c r="L61" s="110">
        <v>6800</v>
      </c>
      <c r="M61" s="110">
        <v>6740</v>
      </c>
      <c r="N61" s="110">
        <v>6590</v>
      </c>
      <c r="O61" s="110">
        <v>6590</v>
      </c>
      <c r="P61" s="110">
        <v>6390</v>
      </c>
      <c r="Q61" s="110">
        <v>6610</v>
      </c>
      <c r="R61" s="110">
        <v>6740</v>
      </c>
      <c r="S61" s="110">
        <v>6830</v>
      </c>
      <c r="T61" s="110">
        <v>6950</v>
      </c>
      <c r="U61" s="110">
        <v>6560</v>
      </c>
      <c r="V61" s="110">
        <v>7060</v>
      </c>
    </row>
    <row r="62" spans="1:23" s="108" customFormat="1">
      <c r="A62" s="49" t="s">
        <v>331</v>
      </c>
      <c r="B62" s="111">
        <v>5610</v>
      </c>
      <c r="C62" s="111">
        <v>5320</v>
      </c>
      <c r="D62" s="111">
        <v>5420</v>
      </c>
      <c r="E62" s="111">
        <v>5060</v>
      </c>
      <c r="F62" s="111">
        <v>5310</v>
      </c>
      <c r="G62" s="111">
        <v>5660</v>
      </c>
      <c r="H62" s="111">
        <v>5980</v>
      </c>
      <c r="I62" s="111">
        <v>5990</v>
      </c>
      <c r="J62" s="111">
        <v>6040</v>
      </c>
      <c r="K62" s="111">
        <v>6300</v>
      </c>
      <c r="L62" s="111">
        <v>6450</v>
      </c>
      <c r="M62" s="111">
        <v>6690</v>
      </c>
      <c r="N62" s="111">
        <v>6650</v>
      </c>
      <c r="O62" s="111">
        <v>6480</v>
      </c>
      <c r="P62" s="111">
        <v>6500</v>
      </c>
      <c r="Q62" s="111">
        <v>6310</v>
      </c>
      <c r="R62" s="111">
        <v>6540</v>
      </c>
      <c r="S62" s="111">
        <v>6680</v>
      </c>
      <c r="T62" s="111">
        <v>6790</v>
      </c>
      <c r="U62" s="111">
        <v>6900</v>
      </c>
      <c r="V62" s="111">
        <v>6510</v>
      </c>
    </row>
    <row r="63" spans="1:23">
      <c r="A63" t="s">
        <v>332</v>
      </c>
      <c r="B63" s="112">
        <f>SUM(B58:B62)</f>
        <v>27250</v>
      </c>
      <c r="C63" s="112">
        <f t="shared" ref="C63:V63" si="28">SUM(C58:C62)</f>
        <v>26930</v>
      </c>
      <c r="D63" s="112">
        <f t="shared" si="28"/>
        <v>27130</v>
      </c>
      <c r="E63" s="112">
        <f t="shared" si="28"/>
        <v>27540</v>
      </c>
      <c r="F63" s="112">
        <f t="shared" si="28"/>
        <v>29400</v>
      </c>
      <c r="G63" s="112">
        <f t="shared" si="28"/>
        <v>30940</v>
      </c>
      <c r="H63" s="112">
        <f t="shared" si="28"/>
        <v>31960</v>
      </c>
      <c r="I63" s="112">
        <f t="shared" si="28"/>
        <v>32680</v>
      </c>
      <c r="J63" s="112">
        <f t="shared" si="28"/>
        <v>33090</v>
      </c>
      <c r="K63" s="112">
        <f t="shared" si="28"/>
        <v>33530</v>
      </c>
      <c r="L63" s="112">
        <f t="shared" si="28"/>
        <v>33640</v>
      </c>
      <c r="M63" s="112">
        <f t="shared" si="28"/>
        <v>33370</v>
      </c>
      <c r="N63" s="112">
        <f t="shared" si="28"/>
        <v>33200</v>
      </c>
      <c r="O63" s="112">
        <f t="shared" si="28"/>
        <v>33090</v>
      </c>
      <c r="P63" s="112">
        <f t="shared" si="28"/>
        <v>33320</v>
      </c>
      <c r="Q63" s="112">
        <f t="shared" si="28"/>
        <v>33740</v>
      </c>
      <c r="R63" s="112">
        <f t="shared" si="28"/>
        <v>33880</v>
      </c>
      <c r="S63" s="112">
        <f t="shared" si="28"/>
        <v>34330</v>
      </c>
      <c r="T63" s="112">
        <f t="shared" si="28"/>
        <v>34520</v>
      </c>
      <c r="U63" s="112">
        <f t="shared" si="28"/>
        <v>34280</v>
      </c>
      <c r="V63" s="112">
        <f t="shared" si="28"/>
        <v>33780</v>
      </c>
    </row>
    <row r="65" spans="1:22">
      <c r="A65" s="26" t="s">
        <v>376</v>
      </c>
    </row>
    <row r="66" spans="1:22">
      <c r="A66" s="106" t="s">
        <v>375</v>
      </c>
      <c r="B66" s="107" t="s">
        <v>312</v>
      </c>
      <c r="C66" s="107" t="s">
        <v>313</v>
      </c>
      <c r="D66" s="107" t="s">
        <v>314</v>
      </c>
      <c r="E66" s="107" t="s">
        <v>315</v>
      </c>
      <c r="F66" s="107" t="s">
        <v>316</v>
      </c>
      <c r="G66" s="107" t="s">
        <v>317</v>
      </c>
      <c r="H66" s="107" t="s">
        <v>318</v>
      </c>
      <c r="I66" s="107" t="s">
        <v>319</v>
      </c>
      <c r="J66" s="107" t="s">
        <v>320</v>
      </c>
      <c r="K66" s="107" t="s">
        <v>321</v>
      </c>
      <c r="L66" s="107" t="s">
        <v>322</v>
      </c>
      <c r="M66" s="107" t="s">
        <v>323</v>
      </c>
      <c r="N66" s="107" t="s">
        <v>324</v>
      </c>
      <c r="O66" s="107" t="s">
        <v>325</v>
      </c>
      <c r="P66" s="107" t="s">
        <v>326</v>
      </c>
      <c r="Q66" s="107" t="s">
        <v>177</v>
      </c>
      <c r="R66" s="107" t="s">
        <v>178</v>
      </c>
      <c r="S66" s="107" t="s">
        <v>179</v>
      </c>
      <c r="T66" s="107" t="s">
        <v>180</v>
      </c>
      <c r="U66" s="107" t="s">
        <v>181</v>
      </c>
      <c r="V66" s="11">
        <v>2018</v>
      </c>
    </row>
    <row r="67" spans="1:22">
      <c r="A67" t="s">
        <v>327</v>
      </c>
      <c r="B67" s="6">
        <v>26110</v>
      </c>
      <c r="C67" s="6">
        <v>26530</v>
      </c>
      <c r="D67" s="6">
        <v>27040</v>
      </c>
      <c r="E67" s="6">
        <v>27510</v>
      </c>
      <c r="F67" s="6">
        <v>28040</v>
      </c>
      <c r="G67" s="6">
        <v>29580</v>
      </c>
      <c r="H67" s="6">
        <v>30290</v>
      </c>
      <c r="I67" s="6">
        <v>31620</v>
      </c>
      <c r="J67" s="6">
        <v>32030</v>
      </c>
      <c r="K67" s="6">
        <v>31100</v>
      </c>
      <c r="L67" s="6">
        <v>30870</v>
      </c>
      <c r="M67" s="6">
        <v>30230</v>
      </c>
      <c r="N67" s="6">
        <v>30410</v>
      </c>
      <c r="O67" s="6">
        <v>29940</v>
      </c>
      <c r="P67" s="6">
        <v>30020</v>
      </c>
      <c r="Q67" s="6">
        <v>29930</v>
      </c>
      <c r="R67" s="6">
        <v>29180</v>
      </c>
      <c r="S67" s="6">
        <v>30280</v>
      </c>
      <c r="T67" s="6">
        <v>30080</v>
      </c>
      <c r="U67" s="6">
        <v>29120</v>
      </c>
      <c r="V67" s="6">
        <v>29040</v>
      </c>
    </row>
    <row r="68" spans="1:22">
      <c r="A68" t="s">
        <v>328</v>
      </c>
      <c r="B68" s="6">
        <v>26400</v>
      </c>
      <c r="C68" s="6">
        <v>26320</v>
      </c>
      <c r="D68" s="6">
        <v>26860</v>
      </c>
      <c r="E68" s="6">
        <v>27250</v>
      </c>
      <c r="F68" s="6">
        <v>28130</v>
      </c>
      <c r="G68" s="6">
        <v>28560</v>
      </c>
      <c r="H68" s="6">
        <v>29970</v>
      </c>
      <c r="I68" s="6">
        <v>30590</v>
      </c>
      <c r="J68" s="6">
        <v>31990</v>
      </c>
      <c r="K68" s="6">
        <v>32170</v>
      </c>
      <c r="L68" s="6">
        <v>31150</v>
      </c>
      <c r="M68" s="6">
        <v>31080</v>
      </c>
      <c r="N68" s="6">
        <v>30550</v>
      </c>
      <c r="O68" s="6">
        <v>30730</v>
      </c>
      <c r="P68" s="6">
        <v>30160</v>
      </c>
      <c r="Q68" s="6">
        <v>30350</v>
      </c>
      <c r="R68" s="6">
        <v>30280</v>
      </c>
      <c r="S68" s="6">
        <v>29630</v>
      </c>
      <c r="T68" s="6">
        <v>30850</v>
      </c>
      <c r="U68" s="6">
        <v>30640</v>
      </c>
      <c r="V68" s="6">
        <v>29560</v>
      </c>
    </row>
    <row r="69" spans="1:22">
      <c r="A69" t="s">
        <v>329</v>
      </c>
      <c r="B69" s="6">
        <v>27130</v>
      </c>
      <c r="C69" s="6">
        <v>26570</v>
      </c>
      <c r="D69" s="6">
        <v>26650</v>
      </c>
      <c r="E69" s="6">
        <v>27210</v>
      </c>
      <c r="F69" s="6">
        <v>28010</v>
      </c>
      <c r="G69" s="6">
        <v>28880</v>
      </c>
      <c r="H69" s="6">
        <v>29010</v>
      </c>
      <c r="I69" s="6">
        <v>30200</v>
      </c>
      <c r="J69" s="6">
        <v>30880</v>
      </c>
      <c r="K69" s="6">
        <v>32080</v>
      </c>
      <c r="L69" s="6">
        <v>32330</v>
      </c>
      <c r="M69" s="6">
        <v>31430</v>
      </c>
      <c r="N69" s="6">
        <v>31420</v>
      </c>
      <c r="O69" s="6">
        <v>30830</v>
      </c>
      <c r="P69" s="6">
        <v>30890</v>
      </c>
      <c r="Q69" s="6">
        <v>30440</v>
      </c>
      <c r="R69" s="6">
        <v>30720</v>
      </c>
      <c r="S69" s="6">
        <v>30750</v>
      </c>
      <c r="T69" s="6">
        <v>30110</v>
      </c>
      <c r="U69" s="6">
        <v>31340</v>
      </c>
      <c r="V69" s="6">
        <v>31120</v>
      </c>
    </row>
    <row r="70" spans="1:22">
      <c r="A70" t="s">
        <v>330</v>
      </c>
      <c r="B70" s="6">
        <v>26720</v>
      </c>
      <c r="C70" s="6">
        <v>27060</v>
      </c>
      <c r="D70" s="6">
        <v>26730</v>
      </c>
      <c r="E70" s="6">
        <v>27060</v>
      </c>
      <c r="F70" s="6">
        <v>28150</v>
      </c>
      <c r="G70" s="6">
        <v>28900</v>
      </c>
      <c r="H70" s="6">
        <v>29290</v>
      </c>
      <c r="I70" s="6">
        <v>29000</v>
      </c>
      <c r="J70" s="6">
        <v>30180</v>
      </c>
      <c r="K70" s="6">
        <v>30570</v>
      </c>
      <c r="L70" s="6">
        <v>31740</v>
      </c>
      <c r="M70" s="6">
        <v>32180</v>
      </c>
      <c r="N70" s="6">
        <v>31390</v>
      </c>
      <c r="O70" s="6">
        <v>31250</v>
      </c>
      <c r="P70" s="6">
        <v>30590</v>
      </c>
      <c r="Q70" s="6">
        <v>30770</v>
      </c>
      <c r="R70" s="6">
        <v>30600</v>
      </c>
      <c r="S70" s="6">
        <v>31160</v>
      </c>
      <c r="T70" s="6">
        <v>31170</v>
      </c>
      <c r="U70" s="6">
        <v>30630</v>
      </c>
      <c r="V70" s="6">
        <v>31760</v>
      </c>
    </row>
    <row r="71" spans="1:22">
      <c r="A71" s="49" t="s">
        <v>331</v>
      </c>
      <c r="B71" s="113">
        <v>26750</v>
      </c>
      <c r="C71" s="113">
        <v>26590</v>
      </c>
      <c r="D71" s="113">
        <v>27040</v>
      </c>
      <c r="E71" s="113">
        <v>27110</v>
      </c>
      <c r="F71" s="113">
        <v>28130</v>
      </c>
      <c r="G71" s="113">
        <v>29130</v>
      </c>
      <c r="H71" s="113">
        <v>29300</v>
      </c>
      <c r="I71" s="113">
        <v>29430</v>
      </c>
      <c r="J71" s="113">
        <v>29070</v>
      </c>
      <c r="K71" s="113">
        <v>30050</v>
      </c>
      <c r="L71" s="113">
        <v>30440</v>
      </c>
      <c r="M71" s="113">
        <v>31800</v>
      </c>
      <c r="N71" s="113">
        <v>32490</v>
      </c>
      <c r="O71" s="113">
        <v>31470</v>
      </c>
      <c r="P71" s="113">
        <v>31340</v>
      </c>
      <c r="Q71" s="113">
        <v>30840</v>
      </c>
      <c r="R71" s="113">
        <v>31350</v>
      </c>
      <c r="S71" s="113">
        <v>31520</v>
      </c>
      <c r="T71" s="113">
        <v>32320</v>
      </c>
      <c r="U71" s="113">
        <v>32290</v>
      </c>
      <c r="V71" s="113">
        <v>31610</v>
      </c>
    </row>
    <row r="72" spans="1:22">
      <c r="A72" t="s">
        <v>332</v>
      </c>
      <c r="B72" s="112">
        <f>SUM(B67:B71)</f>
        <v>133110</v>
      </c>
      <c r="C72" s="112">
        <f t="shared" ref="C72:V72" si="29">SUM(C67:C71)</f>
        <v>133070</v>
      </c>
      <c r="D72" s="112">
        <f t="shared" si="29"/>
        <v>134320</v>
      </c>
      <c r="E72" s="112">
        <f t="shared" si="29"/>
        <v>136140</v>
      </c>
      <c r="F72" s="112">
        <f t="shared" si="29"/>
        <v>140460</v>
      </c>
      <c r="G72" s="112">
        <f t="shared" si="29"/>
        <v>145050</v>
      </c>
      <c r="H72" s="112">
        <f t="shared" si="29"/>
        <v>147860</v>
      </c>
      <c r="I72" s="112">
        <f t="shared" si="29"/>
        <v>150840</v>
      </c>
      <c r="J72" s="112">
        <f t="shared" si="29"/>
        <v>154150</v>
      </c>
      <c r="K72" s="112">
        <f t="shared" si="29"/>
        <v>155970</v>
      </c>
      <c r="L72" s="112">
        <f t="shared" si="29"/>
        <v>156530</v>
      </c>
      <c r="M72" s="112">
        <f t="shared" si="29"/>
        <v>156720</v>
      </c>
      <c r="N72" s="112">
        <f t="shared" si="29"/>
        <v>156260</v>
      </c>
      <c r="O72" s="112">
        <f t="shared" si="29"/>
        <v>154220</v>
      </c>
      <c r="P72" s="112">
        <f t="shared" si="29"/>
        <v>153000</v>
      </c>
      <c r="Q72" s="112">
        <f t="shared" si="29"/>
        <v>152330</v>
      </c>
      <c r="R72" s="112">
        <f t="shared" si="29"/>
        <v>152130</v>
      </c>
      <c r="S72" s="112">
        <f t="shared" si="29"/>
        <v>153340</v>
      </c>
      <c r="T72" s="112">
        <f t="shared" si="29"/>
        <v>154530</v>
      </c>
      <c r="U72" s="112">
        <f t="shared" si="29"/>
        <v>154020</v>
      </c>
      <c r="V72" s="112">
        <f t="shared" si="29"/>
        <v>153090</v>
      </c>
    </row>
    <row r="74" spans="1:22">
      <c r="A74" t="s">
        <v>377</v>
      </c>
      <c r="B74" s="97">
        <f t="shared" ref="B74:V74" si="30">+B6/B22</f>
        <v>0.22136701176215512</v>
      </c>
      <c r="C74" s="97">
        <f t="shared" si="30"/>
        <v>0.22547060679356398</v>
      </c>
      <c r="D74" s="97">
        <f t="shared" si="30"/>
        <v>0.22529015846096773</v>
      </c>
      <c r="E74" s="97">
        <f t="shared" si="30"/>
        <v>0.22741935483870968</v>
      </c>
      <c r="F74" s="97">
        <f t="shared" si="30"/>
        <v>0.22152496251457768</v>
      </c>
      <c r="G74" s="97">
        <f t="shared" si="30"/>
        <v>0.22199657973492945</v>
      </c>
      <c r="H74" s="97">
        <f t="shared" si="30"/>
        <v>0.22502324620312017</v>
      </c>
      <c r="I74" s="97">
        <f t="shared" si="30"/>
        <v>0.22671307600394824</v>
      </c>
      <c r="J74" s="97">
        <f t="shared" si="30"/>
        <v>0.23065227307282957</v>
      </c>
      <c r="K74" s="97">
        <f t="shared" si="30"/>
        <v>0.2294360127412404</v>
      </c>
      <c r="L74" s="97">
        <f t="shared" si="30"/>
        <v>0.2306616309973423</v>
      </c>
      <c r="M74" s="97">
        <f t="shared" si="30"/>
        <v>0.22597975727922484</v>
      </c>
      <c r="N74" s="97">
        <f t="shared" si="30"/>
        <v>0.22531574252312314</v>
      </c>
      <c r="O74" s="97">
        <f t="shared" si="30"/>
        <v>0.22401915278252796</v>
      </c>
      <c r="P74" s="97">
        <f t="shared" si="30"/>
        <v>0.22219497842291094</v>
      </c>
      <c r="Q74" s="97">
        <f t="shared" si="30"/>
        <v>0.21919068056407112</v>
      </c>
      <c r="R74" s="97">
        <f t="shared" si="30"/>
        <v>0.2142445364498716</v>
      </c>
      <c r="S74" s="97">
        <f t="shared" si="30"/>
        <v>0.21743831711392902</v>
      </c>
      <c r="T74" s="97">
        <f t="shared" si="30"/>
        <v>0.21843606441516483</v>
      </c>
      <c r="U74" s="97">
        <f t="shared" si="30"/>
        <v>0.21857070961248112</v>
      </c>
      <c r="V74" s="97" t="e">
        <f t="shared" si="30"/>
        <v>#DIV/0!</v>
      </c>
    </row>
    <row r="75" spans="1:22">
      <c r="A75" t="s">
        <v>378</v>
      </c>
      <c r="B75" s="97">
        <f t="shared" ref="B75:V75" si="31">+B9/B23</f>
        <v>0.52428681572860447</v>
      </c>
      <c r="C75" s="97">
        <f t="shared" si="31"/>
        <v>0.50583657587548636</v>
      </c>
      <c r="D75" s="97">
        <f t="shared" si="31"/>
        <v>0.51743264659270993</v>
      </c>
      <c r="E75" s="97">
        <f t="shared" si="31"/>
        <v>0.51160928742994394</v>
      </c>
      <c r="F75" s="97">
        <f t="shared" si="31"/>
        <v>0.4991652754590985</v>
      </c>
      <c r="G75" s="97">
        <f t="shared" si="31"/>
        <v>0.5255591054313099</v>
      </c>
      <c r="H75" s="97">
        <f t="shared" si="31"/>
        <v>0.54041916167664672</v>
      </c>
      <c r="I75" s="97">
        <f t="shared" si="31"/>
        <v>0.53001464128843334</v>
      </c>
      <c r="J75" s="97">
        <f t="shared" si="31"/>
        <v>0.52627939142461966</v>
      </c>
      <c r="K75" s="97">
        <f t="shared" si="31"/>
        <v>0.52815177478580166</v>
      </c>
      <c r="L75" s="97">
        <f t="shared" si="31"/>
        <v>0.51504629629629628</v>
      </c>
      <c r="M75" s="97">
        <f t="shared" si="31"/>
        <v>0.50872656755009693</v>
      </c>
      <c r="N75" s="97">
        <f t="shared" si="31"/>
        <v>0.50762094102054345</v>
      </c>
      <c r="O75" s="97">
        <f t="shared" si="31"/>
        <v>0.51544837980406932</v>
      </c>
      <c r="P75" s="97">
        <f t="shared" si="31"/>
        <v>0.52627388535031849</v>
      </c>
      <c r="Q75" s="97">
        <f t="shared" si="31"/>
        <v>0.520109689213894</v>
      </c>
      <c r="R75" s="97">
        <f t="shared" si="31"/>
        <v>0.54715025906735748</v>
      </c>
      <c r="S75" s="97">
        <f t="shared" si="31"/>
        <v>0.54382259767687435</v>
      </c>
      <c r="T75" s="97">
        <f t="shared" si="31"/>
        <v>0.56569343065693434</v>
      </c>
      <c r="U75" s="97">
        <f t="shared" si="31"/>
        <v>0.56266318537859006</v>
      </c>
      <c r="V75" s="97" t="e">
        <f t="shared" si="31"/>
        <v>#DIV/0!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="115" zoomScaleNormal="115" workbookViewId="0"/>
  </sheetViews>
  <sheetFormatPr defaultRowHeight="14.4"/>
  <cols>
    <col min="1" max="1" width="12.77734375" style="10" customWidth="1"/>
    <col min="2" max="2" width="15.77734375" style="10" customWidth="1"/>
    <col min="3" max="3" width="12.77734375" style="10" customWidth="1"/>
    <col min="4" max="5" width="15.77734375" style="10" customWidth="1"/>
    <col min="6" max="16384" width="8.88671875" style="10"/>
  </cols>
  <sheetData>
    <row r="1" spans="1:27" ht="18">
      <c r="A1" s="172" t="s">
        <v>581</v>
      </c>
    </row>
    <row r="2" spans="1:27">
      <c r="A2" s="173" t="s">
        <v>584</v>
      </c>
    </row>
    <row r="3" spans="1:27" s="126" customFormat="1" ht="43.2">
      <c r="A3" s="176" t="s">
        <v>533</v>
      </c>
      <c r="B3" s="176" t="s">
        <v>311</v>
      </c>
      <c r="C3" s="176" t="s">
        <v>582</v>
      </c>
      <c r="D3" s="176" t="s">
        <v>534</v>
      </c>
      <c r="E3" s="177" t="s">
        <v>535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Z3" s="178"/>
      <c r="AA3" s="178"/>
    </row>
    <row r="4" spans="1:27" s="126" customFormat="1">
      <c r="A4" s="194" t="s">
        <v>456</v>
      </c>
      <c r="B4" s="179"/>
      <c r="C4" s="179"/>
      <c r="D4" s="179"/>
      <c r="E4" s="180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Z4" s="178"/>
      <c r="AA4" s="178"/>
    </row>
    <row r="5" spans="1:27" s="126" customFormat="1">
      <c r="A5" s="191">
        <v>1999</v>
      </c>
      <c r="B5" s="79">
        <v>15636</v>
      </c>
      <c r="C5" s="189">
        <v>129</v>
      </c>
      <c r="D5" s="188">
        <f>+C5/B5*10000</f>
        <v>82.501918649270905</v>
      </c>
      <c r="E5" s="195">
        <f t="shared" ref="E5:E23" si="0">+D5/D49</f>
        <v>1.8576682015860835</v>
      </c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Z5" s="178"/>
      <c r="AA5" s="178"/>
    </row>
    <row r="6" spans="1:27" s="126" customFormat="1">
      <c r="A6" s="191">
        <v>2000</v>
      </c>
      <c r="B6" s="79">
        <v>16233</v>
      </c>
      <c r="C6" s="189">
        <v>123</v>
      </c>
      <c r="D6" s="188">
        <f t="shared" ref="D6:D24" si="1">+C6/B6*10000</f>
        <v>75.771576418406951</v>
      </c>
      <c r="E6" s="195">
        <f t="shared" si="0"/>
        <v>1.3531622692591092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Z6" s="178"/>
      <c r="AA6" s="178"/>
    </row>
    <row r="7" spans="1:27" s="126" customFormat="1">
      <c r="A7" s="191">
        <v>2001</v>
      </c>
      <c r="B7" s="79">
        <v>15774</v>
      </c>
      <c r="C7" s="189">
        <v>117</v>
      </c>
      <c r="D7" s="188">
        <f t="shared" si="1"/>
        <v>74.172689235450747</v>
      </c>
      <c r="E7" s="195">
        <f t="shared" si="0"/>
        <v>1.6798228365493098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Z7" s="178"/>
      <c r="AA7" s="178"/>
    </row>
    <row r="8" spans="1:27" s="126" customFormat="1">
      <c r="A8" s="191">
        <v>2002</v>
      </c>
      <c r="B8" s="79">
        <v>14979</v>
      </c>
      <c r="C8" s="189">
        <v>123</v>
      </c>
      <c r="D8" s="188">
        <f t="shared" si="1"/>
        <v>82.11496094532346</v>
      </c>
      <c r="E8" s="195">
        <f t="shared" si="0"/>
        <v>1.7806629280993393</v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Z8" s="178"/>
      <c r="AA8" s="178"/>
    </row>
    <row r="9" spans="1:27" s="126" customFormat="1">
      <c r="A9" s="191">
        <v>2003</v>
      </c>
      <c r="B9" s="79">
        <v>15309</v>
      </c>
      <c r="C9" s="189">
        <v>99</v>
      </c>
      <c r="D9" s="188">
        <f t="shared" si="1"/>
        <v>64.667842445620224</v>
      </c>
      <c r="E9" s="195">
        <f t="shared" si="0"/>
        <v>1.3874381293736131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Z9" s="178"/>
      <c r="AA9" s="178"/>
    </row>
    <row r="10" spans="1:27" s="126" customFormat="1">
      <c r="A10" s="191">
        <v>2004</v>
      </c>
      <c r="B10" s="79">
        <v>16287</v>
      </c>
      <c r="C10" s="189">
        <v>120</v>
      </c>
      <c r="D10" s="188">
        <f t="shared" si="1"/>
        <v>73.678393811014914</v>
      </c>
      <c r="E10" s="195">
        <f t="shared" si="0"/>
        <v>1.6409230850196035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Z10" s="178"/>
      <c r="AA10" s="178"/>
    </row>
    <row r="11" spans="1:27" s="126" customFormat="1">
      <c r="A11" s="191">
        <v>2005</v>
      </c>
      <c r="B11" s="79">
        <v>16446</v>
      </c>
      <c r="C11" s="189">
        <v>111</v>
      </c>
      <c r="D11" s="188">
        <f t="shared" si="1"/>
        <v>67.493615468807008</v>
      </c>
      <c r="E11" s="195">
        <f t="shared" si="0"/>
        <v>1.3231641215406265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Z11" s="178"/>
      <c r="AA11" s="178"/>
    </row>
    <row r="12" spans="1:27" s="126" customFormat="1">
      <c r="A12" s="191">
        <v>2006</v>
      </c>
      <c r="B12" s="79">
        <v>17124</v>
      </c>
      <c r="C12" s="189">
        <v>117</v>
      </c>
      <c r="D12" s="188">
        <f t="shared" si="1"/>
        <v>68.325157673440785</v>
      </c>
      <c r="E12" s="195">
        <f t="shared" si="0"/>
        <v>1.7077629142056261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Z12" s="178"/>
      <c r="AA12" s="178"/>
    </row>
    <row r="13" spans="1:27" s="126" customFormat="1">
      <c r="A13" s="191">
        <v>2007</v>
      </c>
      <c r="B13" s="79">
        <v>18168</v>
      </c>
      <c r="C13" s="189">
        <v>111</v>
      </c>
      <c r="D13" s="188">
        <f t="shared" si="1"/>
        <v>61.096433289299874</v>
      </c>
      <c r="E13" s="195">
        <f t="shared" si="0"/>
        <v>1.3846331673610406</v>
      </c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Z13" s="178"/>
      <c r="AA13" s="178"/>
    </row>
    <row r="14" spans="1:27" s="126" customFormat="1">
      <c r="A14" s="182">
        <v>2008</v>
      </c>
      <c r="B14" s="79">
        <v>19008</v>
      </c>
      <c r="C14" s="189">
        <v>135</v>
      </c>
      <c r="D14" s="188">
        <f t="shared" si="1"/>
        <v>71.022727272727266</v>
      </c>
      <c r="E14" s="195">
        <f t="shared" si="0"/>
        <v>1.5852690508021388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Z14" s="178"/>
      <c r="AA14" s="178"/>
    </row>
    <row r="15" spans="1:27" s="126" customFormat="1">
      <c r="A15" s="182">
        <v>2009</v>
      </c>
      <c r="B15" s="79">
        <v>18303</v>
      </c>
      <c r="C15" s="189">
        <v>114</v>
      </c>
      <c r="D15" s="188">
        <f t="shared" si="1"/>
        <v>62.284871332568436</v>
      </c>
      <c r="E15" s="195">
        <f t="shared" si="0"/>
        <v>1.6056610278699366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Z15" s="178"/>
      <c r="AA15" s="178"/>
    </row>
    <row r="16" spans="1:27" s="126" customFormat="1">
      <c r="A16" s="182">
        <v>2010</v>
      </c>
      <c r="B16" s="79">
        <v>18324</v>
      </c>
      <c r="C16" s="189">
        <v>132</v>
      </c>
      <c r="D16" s="188">
        <f t="shared" si="1"/>
        <v>72.036673215455139</v>
      </c>
      <c r="E16" s="195">
        <f t="shared" si="0"/>
        <v>1.652041039074438</v>
      </c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Z16" s="178"/>
      <c r="AA16" s="178"/>
    </row>
    <row r="17" spans="1:27" s="126" customFormat="1">
      <c r="A17" s="182">
        <v>2011</v>
      </c>
      <c r="B17" s="79">
        <v>17907</v>
      </c>
      <c r="C17" s="189">
        <v>120</v>
      </c>
      <c r="D17" s="188">
        <f t="shared" si="1"/>
        <v>67.012899983246768</v>
      </c>
      <c r="E17" s="195">
        <f t="shared" si="0"/>
        <v>1.6792978411055992</v>
      </c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Z17" s="178"/>
      <c r="AA17" s="178"/>
    </row>
    <row r="18" spans="1:27" s="126" customFormat="1">
      <c r="A18" s="182">
        <v>2012</v>
      </c>
      <c r="B18" s="79">
        <v>17355</v>
      </c>
      <c r="C18" s="189">
        <v>99</v>
      </c>
      <c r="D18" s="188">
        <f t="shared" si="1"/>
        <v>57.04407951598963</v>
      </c>
      <c r="E18" s="195">
        <f t="shared" si="0"/>
        <v>1.3437153746971393</v>
      </c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Z18" s="178"/>
      <c r="AA18" s="178"/>
    </row>
    <row r="19" spans="1:27" s="126" customFormat="1">
      <c r="A19" s="182">
        <v>2013</v>
      </c>
      <c r="B19" s="79">
        <v>16752</v>
      </c>
      <c r="C19" s="189">
        <v>78</v>
      </c>
      <c r="D19" s="188">
        <f t="shared" si="1"/>
        <v>46.561604584527224</v>
      </c>
      <c r="E19" s="195">
        <f t="shared" si="0"/>
        <v>1.1283691904230004</v>
      </c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Z19" s="178"/>
      <c r="AA19" s="178"/>
    </row>
    <row r="20" spans="1:27" s="126" customFormat="1">
      <c r="A20" s="182">
        <v>2014</v>
      </c>
      <c r="B20" s="79">
        <v>16161</v>
      </c>
      <c r="C20" s="189">
        <v>123</v>
      </c>
      <c r="D20" s="188">
        <f t="shared" si="1"/>
        <v>76.109151661407097</v>
      </c>
      <c r="E20" s="195">
        <f t="shared" si="0"/>
        <v>1.6266282075081038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Z20" s="178"/>
      <c r="AA20" s="178"/>
    </row>
    <row r="21" spans="1:27" s="126" customFormat="1">
      <c r="A21" s="182">
        <v>2015</v>
      </c>
      <c r="B21" s="79">
        <v>16872</v>
      </c>
      <c r="C21" s="189">
        <v>81</v>
      </c>
      <c r="D21" s="188">
        <f t="shared" si="1"/>
        <v>48.008534850640117</v>
      </c>
      <c r="E21" s="195">
        <f t="shared" si="0"/>
        <v>1.248393365169681</v>
      </c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Z21" s="178"/>
      <c r="AA21" s="178"/>
    </row>
    <row r="22" spans="1:27" s="126" customFormat="1">
      <c r="A22" s="182">
        <v>2016</v>
      </c>
      <c r="B22" s="79">
        <v>16644</v>
      </c>
      <c r="C22" s="189">
        <v>93</v>
      </c>
      <c r="D22" s="188">
        <f t="shared" si="1"/>
        <v>55.875991348233597</v>
      </c>
      <c r="E22" s="195">
        <f t="shared" si="0"/>
        <v>1.7236528635465973</v>
      </c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Z22" s="178"/>
      <c r="AA22" s="178"/>
    </row>
    <row r="23" spans="1:27" s="126" customFormat="1">
      <c r="A23" s="182">
        <v>2017</v>
      </c>
      <c r="B23" s="79">
        <v>16341</v>
      </c>
      <c r="C23" s="189">
        <v>90</v>
      </c>
      <c r="D23" s="188">
        <f t="shared" si="1"/>
        <v>55.076188727740039</v>
      </c>
      <c r="E23" s="195">
        <f t="shared" si="0"/>
        <v>1.8875012873499399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Z23" s="178"/>
      <c r="AA23" s="178"/>
    </row>
    <row r="24" spans="1:27" s="126" customFormat="1">
      <c r="A24" s="182">
        <v>2018</v>
      </c>
      <c r="B24" s="79">
        <v>17118</v>
      </c>
      <c r="C24" s="189">
        <v>69</v>
      </c>
      <c r="D24" s="188">
        <f t="shared" si="1"/>
        <v>40.30844724851034</v>
      </c>
      <c r="E24" s="195">
        <f>+D24/D68</f>
        <v>1.1575105331301814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Z24" s="178"/>
      <c r="AA24" s="178"/>
    </row>
    <row r="25" spans="1:27" s="126" customFormat="1">
      <c r="A25" s="181"/>
      <c r="B25" s="179"/>
      <c r="C25" s="179"/>
      <c r="D25" s="179"/>
      <c r="E25" s="180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Z25" s="178"/>
      <c r="AA25" s="178"/>
    </row>
    <row r="26" spans="1:27" s="126" customFormat="1">
      <c r="A26" s="194" t="s">
        <v>243</v>
      </c>
      <c r="B26" s="179"/>
      <c r="C26" s="179"/>
      <c r="D26" s="179"/>
      <c r="E26" s="180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Z26" s="178"/>
      <c r="AA26" s="178"/>
    </row>
    <row r="27" spans="1:27" s="126" customFormat="1">
      <c r="A27" s="182">
        <v>1999</v>
      </c>
      <c r="B27" s="183">
        <v>56166</v>
      </c>
      <c r="C27" s="184">
        <v>309</v>
      </c>
      <c r="D27" s="188">
        <f>+C27/B27*10000</f>
        <v>55.0154897980985</v>
      </c>
      <c r="E27" s="186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Z27" s="178"/>
      <c r="AA27" s="178"/>
    </row>
    <row r="28" spans="1:27" s="126" customFormat="1">
      <c r="A28" s="182">
        <v>2000</v>
      </c>
      <c r="B28" s="183">
        <v>57486</v>
      </c>
      <c r="C28" s="184">
        <v>354</v>
      </c>
      <c r="D28" s="188">
        <f t="shared" ref="D28:D46" si="2">+C28/B28*10000</f>
        <v>61.580210833942175</v>
      </c>
      <c r="E28" s="186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Z28" s="178"/>
      <c r="AA28" s="178"/>
    </row>
    <row r="29" spans="1:27" s="126" customFormat="1">
      <c r="A29" s="182">
        <v>2001</v>
      </c>
      <c r="B29" s="183">
        <v>55860</v>
      </c>
      <c r="C29" s="184">
        <v>294</v>
      </c>
      <c r="D29" s="188">
        <f t="shared" si="2"/>
        <v>52.631578947368418</v>
      </c>
      <c r="E29" s="186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Z29" s="178"/>
      <c r="AA29" s="178"/>
    </row>
    <row r="30" spans="1:27" s="126" customFormat="1">
      <c r="A30" s="182">
        <v>2002</v>
      </c>
      <c r="B30" s="183">
        <v>54012</v>
      </c>
      <c r="C30" s="184">
        <v>303</v>
      </c>
      <c r="D30" s="188">
        <f t="shared" si="2"/>
        <v>56.098644745612091</v>
      </c>
      <c r="E30" s="186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Z30" s="178"/>
      <c r="AA30" s="178"/>
    </row>
    <row r="31" spans="1:27" s="126" customFormat="1">
      <c r="A31" s="182">
        <v>2003</v>
      </c>
      <c r="B31" s="183">
        <v>55215</v>
      </c>
      <c r="C31" s="184">
        <v>285</v>
      </c>
      <c r="D31" s="188">
        <f t="shared" si="2"/>
        <v>51.616408584623741</v>
      </c>
      <c r="E31" s="186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Z31" s="178"/>
      <c r="AA31" s="178"/>
    </row>
    <row r="32" spans="1:27" s="126" customFormat="1">
      <c r="A32" s="182">
        <v>2004</v>
      </c>
      <c r="B32" s="183">
        <v>58380</v>
      </c>
      <c r="C32" s="184">
        <v>309</v>
      </c>
      <c r="D32" s="188">
        <f t="shared" si="2"/>
        <v>52.929085303186021</v>
      </c>
      <c r="E32" s="186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Z32" s="178"/>
      <c r="AA32" s="178"/>
    </row>
    <row r="33" spans="1:36" s="126" customFormat="1">
      <c r="A33" s="182">
        <v>2005</v>
      </c>
      <c r="B33" s="183">
        <v>57615</v>
      </c>
      <c r="C33" s="184">
        <v>321</v>
      </c>
      <c r="D33" s="188">
        <f t="shared" si="2"/>
        <v>55.714657641239256</v>
      </c>
      <c r="E33" s="186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Z33" s="178"/>
      <c r="AA33" s="178"/>
    </row>
    <row r="34" spans="1:36" s="126" customFormat="1">
      <c r="A34" s="182">
        <v>2006</v>
      </c>
      <c r="B34" s="183">
        <v>59115</v>
      </c>
      <c r="C34" s="184">
        <v>285</v>
      </c>
      <c r="D34" s="188">
        <f t="shared" si="2"/>
        <v>48.211113930474497</v>
      </c>
      <c r="E34" s="186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Z34" s="178"/>
      <c r="AA34" s="178"/>
    </row>
    <row r="35" spans="1:36" s="126" customFormat="1">
      <c r="A35" s="182">
        <v>2007</v>
      </c>
      <c r="B35" s="183">
        <v>62361</v>
      </c>
      <c r="C35" s="184">
        <v>306</v>
      </c>
      <c r="D35" s="188">
        <f t="shared" si="2"/>
        <v>49.069129744551887</v>
      </c>
      <c r="E35" s="186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Z35" s="178"/>
      <c r="AA35" s="178"/>
    </row>
    <row r="36" spans="1:36" s="126" customFormat="1">
      <c r="A36" s="182">
        <v>2008</v>
      </c>
      <c r="B36" s="183">
        <v>64542</v>
      </c>
      <c r="C36" s="184">
        <v>339</v>
      </c>
      <c r="D36" s="188">
        <f t="shared" si="2"/>
        <v>52.523937900901743</v>
      </c>
      <c r="E36" s="186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Z36" s="178"/>
      <c r="AA36" s="178"/>
    </row>
    <row r="37" spans="1:36" s="126" customFormat="1">
      <c r="A37" s="182">
        <v>2009</v>
      </c>
      <c r="B37" s="183">
        <v>63159</v>
      </c>
      <c r="C37" s="184">
        <v>288</v>
      </c>
      <c r="D37" s="188">
        <f t="shared" si="2"/>
        <v>45.599202013964756</v>
      </c>
      <c r="E37" s="186"/>
      <c r="F37" s="187"/>
      <c r="G37" s="187"/>
      <c r="H37" s="187"/>
      <c r="I37" s="187"/>
      <c r="J37" s="187"/>
      <c r="K37" s="187"/>
      <c r="L37" s="187"/>
      <c r="M37" s="187">
        <v>13924</v>
      </c>
      <c r="N37" s="187">
        <v>14321</v>
      </c>
      <c r="O37" s="187">
        <v>28245</v>
      </c>
      <c r="P37" s="187"/>
      <c r="Q37" s="187"/>
      <c r="R37" s="187"/>
      <c r="S37" s="187">
        <v>14275</v>
      </c>
      <c r="T37" s="187">
        <v>14247</v>
      </c>
      <c r="U37" s="187">
        <v>28522</v>
      </c>
      <c r="V37" s="187"/>
      <c r="W37" s="187"/>
      <c r="X37" s="187"/>
      <c r="Y37" s="187">
        <v>14535</v>
      </c>
      <c r="Z37" s="187">
        <v>14653</v>
      </c>
      <c r="AA37" s="187">
        <v>29188</v>
      </c>
    </row>
    <row r="38" spans="1:36" s="126" customFormat="1">
      <c r="A38" s="182">
        <v>2010</v>
      </c>
      <c r="B38" s="183">
        <v>63732</v>
      </c>
      <c r="C38" s="184">
        <v>330</v>
      </c>
      <c r="D38" s="188">
        <f t="shared" si="2"/>
        <v>51.779325927320656</v>
      </c>
      <c r="E38" s="186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</row>
    <row r="39" spans="1:36" s="126" customFormat="1">
      <c r="A39" s="182">
        <v>2011</v>
      </c>
      <c r="B39" s="183">
        <v>62262</v>
      </c>
      <c r="C39" s="184">
        <v>297</v>
      </c>
      <c r="D39" s="188">
        <f t="shared" si="2"/>
        <v>47.701647875108414</v>
      </c>
      <c r="E39" s="186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</row>
    <row r="40" spans="1:36" s="126" customFormat="1">
      <c r="A40" s="182">
        <v>2012</v>
      </c>
      <c r="B40" s="183">
        <v>60462</v>
      </c>
      <c r="C40" s="184">
        <v>282</v>
      </c>
      <c r="D40" s="188">
        <f t="shared" si="2"/>
        <v>46.640865336905826</v>
      </c>
      <c r="E40" s="186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</row>
    <row r="41" spans="1:36" s="126" customFormat="1">
      <c r="A41" s="182">
        <v>2013</v>
      </c>
      <c r="B41" s="183">
        <v>59646</v>
      </c>
      <c r="C41" s="184">
        <v>255</v>
      </c>
      <c r="D41" s="188">
        <f t="shared" si="2"/>
        <v>42.752238205411928</v>
      </c>
      <c r="E41" s="186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</row>
    <row r="42" spans="1:36" s="126" customFormat="1">
      <c r="A42" s="182">
        <v>2014</v>
      </c>
      <c r="B42" s="183">
        <v>57837</v>
      </c>
      <c r="C42" s="184">
        <v>318</v>
      </c>
      <c r="D42" s="188">
        <f t="shared" si="2"/>
        <v>54.982104880958552</v>
      </c>
      <c r="E42" s="186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</row>
    <row r="43" spans="1:36" s="126" customFormat="1">
      <c r="A43" s="182">
        <v>2015</v>
      </c>
      <c r="B43" s="183">
        <v>60558</v>
      </c>
      <c r="C43" s="184">
        <v>249</v>
      </c>
      <c r="D43" s="188">
        <f t="shared" si="2"/>
        <v>41.117606261765587</v>
      </c>
      <c r="E43" s="186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</row>
    <row r="44" spans="1:36" s="126" customFormat="1">
      <c r="A44" s="182">
        <v>2016</v>
      </c>
      <c r="B44" s="16">
        <v>59214</v>
      </c>
      <c r="C44" s="184">
        <v>231</v>
      </c>
      <c r="D44" s="188">
        <f t="shared" si="2"/>
        <v>39.011044685378458</v>
      </c>
      <c r="E44" s="186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</row>
    <row r="45" spans="1:36" s="126" customFormat="1">
      <c r="A45" s="182">
        <v>2017</v>
      </c>
      <c r="B45" s="16">
        <v>58494</v>
      </c>
      <c r="C45" s="184">
        <v>213</v>
      </c>
      <c r="D45" s="188">
        <f t="shared" si="2"/>
        <v>36.413991178582421</v>
      </c>
      <c r="E45" s="186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</row>
    <row r="46" spans="1:36" s="126" customFormat="1">
      <c r="A46" s="182">
        <v>2018</v>
      </c>
      <c r="B46" s="16">
        <v>59331</v>
      </c>
      <c r="C46" s="184">
        <v>216</v>
      </c>
      <c r="D46" s="188">
        <f t="shared" si="2"/>
        <v>36.405926075744553</v>
      </c>
      <c r="E46" s="186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</row>
    <row r="47" spans="1:36" s="126" customFormat="1">
      <c r="A47" s="182"/>
      <c r="B47" s="183"/>
      <c r="C47" s="184"/>
      <c r="D47" s="185"/>
      <c r="E47" s="186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</row>
    <row r="48" spans="1:36" s="126" customFormat="1">
      <c r="A48" s="126" t="s">
        <v>211</v>
      </c>
      <c r="B48" s="129"/>
      <c r="C48" s="189"/>
      <c r="D48" s="190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s="126" customFormat="1">
      <c r="A49" s="191">
        <v>1999</v>
      </c>
      <c r="B49" s="24">
        <f>+B27-B5</f>
        <v>40530</v>
      </c>
      <c r="C49" s="24">
        <f>+C27-C5</f>
        <v>180</v>
      </c>
      <c r="D49" s="188">
        <f>+C49/B49*10000</f>
        <v>44.411547002220573</v>
      </c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s="126" customFormat="1">
      <c r="A50" s="191">
        <v>2000</v>
      </c>
      <c r="B50" s="24">
        <f t="shared" ref="B50:C50" si="3">+B28-B6</f>
        <v>41253</v>
      </c>
      <c r="C50" s="24">
        <f t="shared" si="3"/>
        <v>231</v>
      </c>
      <c r="D50" s="188">
        <f t="shared" ref="D50:D68" si="4">+C50/B50*10000</f>
        <v>55.995927568904072</v>
      </c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s="126" customFormat="1">
      <c r="A51" s="191">
        <v>2001</v>
      </c>
      <c r="B51" s="24">
        <f t="shared" ref="B51:C51" si="5">+B29-B7</f>
        <v>40086</v>
      </c>
      <c r="C51" s="24">
        <f t="shared" si="5"/>
        <v>177</v>
      </c>
      <c r="D51" s="188">
        <f t="shared" si="4"/>
        <v>44.155066606795394</v>
      </c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s="126" customFormat="1">
      <c r="A52" s="191">
        <v>2002</v>
      </c>
      <c r="B52" s="24">
        <f t="shared" ref="B52:C52" si="6">+B30-B8</f>
        <v>39033</v>
      </c>
      <c r="C52" s="24">
        <f t="shared" si="6"/>
        <v>180</v>
      </c>
      <c r="D52" s="188">
        <f t="shared" si="4"/>
        <v>46.114825916532162</v>
      </c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s="126" customFormat="1">
      <c r="A53" s="191">
        <v>2003</v>
      </c>
      <c r="B53" s="24">
        <f t="shared" ref="B53:C53" si="7">+B31-B9</f>
        <v>39906</v>
      </c>
      <c r="C53" s="24">
        <f t="shared" si="7"/>
        <v>186</v>
      </c>
      <c r="D53" s="188">
        <f t="shared" si="4"/>
        <v>46.609532401142687</v>
      </c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s="126" customFormat="1">
      <c r="A54" s="191">
        <v>2004</v>
      </c>
      <c r="B54" s="24">
        <f t="shared" ref="B54:C54" si="8">+B32-B10</f>
        <v>42093</v>
      </c>
      <c r="C54" s="24">
        <f t="shared" si="8"/>
        <v>189</v>
      </c>
      <c r="D54" s="188">
        <f t="shared" si="4"/>
        <v>44.900577293136628</v>
      </c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s="126" customFormat="1">
      <c r="A55" s="191">
        <v>2005</v>
      </c>
      <c r="B55" s="24">
        <f t="shared" ref="B55:C55" si="9">+B33-B11</f>
        <v>41169</v>
      </c>
      <c r="C55" s="24">
        <f t="shared" si="9"/>
        <v>210</v>
      </c>
      <c r="D55" s="188">
        <f t="shared" si="4"/>
        <v>51.009254536180137</v>
      </c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s="126" customFormat="1">
      <c r="A56" s="191">
        <v>2006</v>
      </c>
      <c r="B56" s="24">
        <f t="shared" ref="B56:C56" si="10">+B34-B12</f>
        <v>41991</v>
      </c>
      <c r="C56" s="24">
        <f t="shared" si="10"/>
        <v>168</v>
      </c>
      <c r="D56" s="188">
        <f t="shared" si="4"/>
        <v>40.008573265699795</v>
      </c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s="126" customFormat="1">
      <c r="A57" s="191">
        <v>2007</v>
      </c>
      <c r="B57" s="24">
        <f t="shared" ref="B57:C57" si="11">+B35-B13</f>
        <v>44193</v>
      </c>
      <c r="C57" s="24">
        <f t="shared" si="11"/>
        <v>195</v>
      </c>
      <c r="D57" s="188">
        <f t="shared" si="4"/>
        <v>44.124635123209558</v>
      </c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s="126" customFormat="1">
      <c r="A58" s="182">
        <v>2008</v>
      </c>
      <c r="B58" s="24">
        <f t="shared" ref="B58:C58" si="12">+B36-B14</f>
        <v>45534</v>
      </c>
      <c r="C58" s="24">
        <f t="shared" si="12"/>
        <v>204</v>
      </c>
      <c r="D58" s="188">
        <f t="shared" si="4"/>
        <v>44.801686651732773</v>
      </c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s="126" customFormat="1">
      <c r="A59" s="182">
        <v>2009</v>
      </c>
      <c r="B59" s="24">
        <f t="shared" ref="B59:C59" si="13">+B37-B15</f>
        <v>44856</v>
      </c>
      <c r="C59" s="24">
        <f t="shared" si="13"/>
        <v>174</v>
      </c>
      <c r="D59" s="188">
        <f t="shared" si="4"/>
        <v>38.790797217763512</v>
      </c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s="126" customFormat="1">
      <c r="A60" s="182">
        <v>2010</v>
      </c>
      <c r="B60" s="24">
        <f t="shared" ref="B60:C60" si="14">+B38-B16</f>
        <v>45408</v>
      </c>
      <c r="C60" s="24">
        <f t="shared" si="14"/>
        <v>198</v>
      </c>
      <c r="D60" s="188">
        <f t="shared" si="4"/>
        <v>43.604651162790695</v>
      </c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s="126" customFormat="1">
      <c r="A61" s="192">
        <v>2011</v>
      </c>
      <c r="B61" s="24">
        <f t="shared" ref="B61:C61" si="15">+B39-B17</f>
        <v>44355</v>
      </c>
      <c r="C61" s="24">
        <f t="shared" si="15"/>
        <v>177</v>
      </c>
      <c r="D61" s="188">
        <f t="shared" si="4"/>
        <v>39.905309435238415</v>
      </c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s="126" customFormat="1">
      <c r="A62" s="192">
        <v>2012</v>
      </c>
      <c r="B62" s="24">
        <f t="shared" ref="B62:C62" si="16">+B40-B18</f>
        <v>43107</v>
      </c>
      <c r="C62" s="24">
        <f t="shared" si="16"/>
        <v>183</v>
      </c>
      <c r="D62" s="188">
        <f t="shared" si="4"/>
        <v>42.452501913842298</v>
      </c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</row>
    <row r="63" spans="1:36" s="126" customFormat="1">
      <c r="A63" s="192">
        <v>2013</v>
      </c>
      <c r="B63" s="24">
        <f t="shared" ref="B63:C63" si="17">+B41-B19</f>
        <v>42894</v>
      </c>
      <c r="C63" s="24">
        <f t="shared" si="17"/>
        <v>177</v>
      </c>
      <c r="D63" s="188">
        <f t="shared" si="4"/>
        <v>41.264512519233456</v>
      </c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</row>
    <row r="64" spans="1:36" s="126" customFormat="1">
      <c r="A64" s="192">
        <v>2014</v>
      </c>
      <c r="B64" s="24">
        <f t="shared" ref="B64:C64" si="18">+B42-B20</f>
        <v>41676</v>
      </c>
      <c r="C64" s="24">
        <f t="shared" si="18"/>
        <v>195</v>
      </c>
      <c r="D64" s="188">
        <f t="shared" si="4"/>
        <v>46.789519147710912</v>
      </c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</row>
    <row r="65" spans="1:27" s="126" customFormat="1">
      <c r="A65" s="192">
        <v>2015</v>
      </c>
      <c r="B65" s="24">
        <f t="shared" ref="B65:C65" si="19">+B43-B21</f>
        <v>43686</v>
      </c>
      <c r="C65" s="24">
        <f t="shared" si="19"/>
        <v>168</v>
      </c>
      <c r="D65" s="188">
        <f t="shared" si="4"/>
        <v>38.45625600879</v>
      </c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</row>
    <row r="66" spans="1:27" s="126" customFormat="1">
      <c r="A66" s="191">
        <v>2016</v>
      </c>
      <c r="B66" s="24">
        <f t="shared" ref="B66:C66" si="20">+B44-B22</f>
        <v>42570</v>
      </c>
      <c r="C66" s="24">
        <f t="shared" si="20"/>
        <v>138</v>
      </c>
      <c r="D66" s="188">
        <f t="shared" si="4"/>
        <v>32.417195207892881</v>
      </c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</row>
    <row r="67" spans="1:27" s="126" customFormat="1">
      <c r="A67" s="191">
        <v>2017</v>
      </c>
      <c r="B67" s="24">
        <f t="shared" ref="B67:C67" si="21">+B45-B23</f>
        <v>42153</v>
      </c>
      <c r="C67" s="24">
        <f t="shared" si="21"/>
        <v>123</v>
      </c>
      <c r="D67" s="188">
        <f t="shared" si="4"/>
        <v>29.179417835029533</v>
      </c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</row>
    <row r="68" spans="1:27" s="126" customFormat="1">
      <c r="A68" s="191">
        <v>2018</v>
      </c>
      <c r="B68" s="24">
        <f t="shared" ref="B68:C68" si="22">+B46-B24</f>
        <v>42213</v>
      </c>
      <c r="C68" s="24">
        <f t="shared" si="22"/>
        <v>147</v>
      </c>
      <c r="D68" s="188">
        <f t="shared" si="4"/>
        <v>34.823395636415327</v>
      </c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</row>
    <row r="69" spans="1:27" s="126" customFormat="1">
      <c r="A69" s="193" t="s">
        <v>583</v>
      </c>
      <c r="C69" s="53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19" sqref="C19"/>
    </sheetView>
  </sheetViews>
  <sheetFormatPr defaultColWidth="10" defaultRowHeight="13.8"/>
  <cols>
    <col min="1" max="1" width="28.77734375" style="33" customWidth="1"/>
    <col min="2" max="7" width="15.77734375" style="33" customWidth="1"/>
    <col min="8" max="16384" width="10" style="33"/>
  </cols>
  <sheetData>
    <row r="1" spans="1:7" s="196" customFormat="1" ht="21">
      <c r="A1" s="198" t="s">
        <v>585</v>
      </c>
    </row>
    <row r="2" spans="1:7" ht="14.4">
      <c r="A2" s="34" t="s">
        <v>200</v>
      </c>
      <c r="B2" s="43"/>
      <c r="C2" s="43"/>
      <c r="D2" s="43"/>
      <c r="E2" s="43"/>
      <c r="F2" s="43"/>
    </row>
    <row r="3" spans="1:7" ht="14.4">
      <c r="A3" s="34"/>
      <c r="B3" s="43"/>
      <c r="C3" s="43"/>
      <c r="D3" s="43"/>
      <c r="E3" s="43"/>
      <c r="F3" s="43"/>
    </row>
    <row r="4" spans="1:7" s="201" customFormat="1" ht="14.4">
      <c r="A4" s="199" t="s">
        <v>183</v>
      </c>
      <c r="B4" s="200" t="s">
        <v>177</v>
      </c>
      <c r="C4" s="200" t="s">
        <v>178</v>
      </c>
      <c r="D4" s="142" t="s">
        <v>179</v>
      </c>
      <c r="E4" s="142" t="s">
        <v>180</v>
      </c>
      <c r="F4" s="142" t="s">
        <v>181</v>
      </c>
      <c r="G4" s="142" t="s">
        <v>182</v>
      </c>
    </row>
    <row r="5" spans="1:7" s="204" customFormat="1" ht="14.4">
      <c r="A5" s="202" t="s">
        <v>28</v>
      </c>
      <c r="B5" s="203">
        <v>2711</v>
      </c>
      <c r="C5" s="203">
        <v>2882</v>
      </c>
      <c r="D5" s="203">
        <v>2969</v>
      </c>
      <c r="E5" s="203">
        <v>3208</v>
      </c>
      <c r="F5" s="203">
        <v>3518</v>
      </c>
      <c r="G5" s="203">
        <v>3716</v>
      </c>
    </row>
    <row r="6" spans="1:7" s="204" customFormat="1" ht="14.4">
      <c r="A6" s="202" t="s">
        <v>29</v>
      </c>
      <c r="B6" s="203">
        <v>1650</v>
      </c>
      <c r="C6" s="203">
        <v>1610</v>
      </c>
      <c r="D6" s="203">
        <v>1446</v>
      </c>
      <c r="E6" s="203">
        <v>1478</v>
      </c>
      <c r="F6" s="203">
        <v>1538</v>
      </c>
      <c r="G6" s="203"/>
    </row>
    <row r="7" spans="1:7" s="204" customFormat="1" ht="14.4">
      <c r="A7" s="205" t="s">
        <v>30</v>
      </c>
      <c r="B7" s="203">
        <v>400</v>
      </c>
      <c r="C7" s="203">
        <v>457</v>
      </c>
      <c r="D7" s="203">
        <v>422</v>
      </c>
      <c r="E7" s="203">
        <v>407</v>
      </c>
      <c r="F7" s="203">
        <v>418</v>
      </c>
      <c r="G7" s="203">
        <v>405</v>
      </c>
    </row>
    <row r="8" spans="1:7" s="204" customFormat="1" ht="14.4">
      <c r="A8" s="206" t="s">
        <v>35</v>
      </c>
      <c r="B8" s="203"/>
      <c r="C8" s="203"/>
      <c r="D8" s="203"/>
      <c r="E8" s="203"/>
      <c r="F8" s="203"/>
      <c r="G8" s="207">
        <v>549</v>
      </c>
    </row>
    <row r="9" spans="1:7" s="204" customFormat="1" ht="14.4">
      <c r="A9" s="208" t="s">
        <v>31</v>
      </c>
      <c r="B9" s="203">
        <v>69</v>
      </c>
      <c r="C9" s="203">
        <v>77</v>
      </c>
      <c r="D9" s="203">
        <v>60</v>
      </c>
      <c r="E9" s="203">
        <v>79</v>
      </c>
      <c r="F9" s="203">
        <v>93</v>
      </c>
      <c r="G9" s="203"/>
    </row>
    <row r="10" spans="1:7" s="204" customFormat="1" ht="14.4">
      <c r="A10" s="208" t="s">
        <v>32</v>
      </c>
      <c r="B10" s="203">
        <v>34</v>
      </c>
      <c r="C10" s="203">
        <v>33</v>
      </c>
      <c r="D10" s="203">
        <v>48</v>
      </c>
      <c r="E10" s="203">
        <v>55</v>
      </c>
      <c r="F10" s="203">
        <v>60</v>
      </c>
      <c r="G10" s="203"/>
    </row>
    <row r="11" spans="1:7" s="204" customFormat="1" ht="14.4">
      <c r="A11" s="209" t="s">
        <v>33</v>
      </c>
      <c r="B11" s="210">
        <v>96</v>
      </c>
      <c r="C11" s="210">
        <v>129</v>
      </c>
      <c r="D11" s="210">
        <v>81</v>
      </c>
      <c r="E11" s="210">
        <v>85</v>
      </c>
      <c r="F11" s="210">
        <v>81</v>
      </c>
      <c r="G11" s="211">
        <v>1695</v>
      </c>
    </row>
    <row r="12" spans="1:7" s="196" customFormat="1" ht="28.8">
      <c r="A12" s="212" t="s">
        <v>34</v>
      </c>
      <c r="B12" s="213">
        <v>4960</v>
      </c>
      <c r="C12" s="213">
        <v>5188</v>
      </c>
      <c r="D12" s="213">
        <v>5026</v>
      </c>
      <c r="E12" s="213">
        <v>5312</v>
      </c>
      <c r="F12" s="213">
        <v>5708</v>
      </c>
      <c r="G12" s="213">
        <f>SUM(G5:G11)</f>
        <v>6365</v>
      </c>
    </row>
    <row r="13" spans="1:7" s="196" customFormat="1" ht="14.4"/>
    <row r="14" spans="1:7" s="196" customFormat="1" ht="14.4">
      <c r="A14" s="196" t="s">
        <v>188</v>
      </c>
      <c r="B14" s="214">
        <f>+B12-B5</f>
        <v>2249</v>
      </c>
      <c r="C14" s="214">
        <f t="shared" ref="C14:G14" si="0">+C12-C5</f>
        <v>2306</v>
      </c>
      <c r="D14" s="214">
        <f t="shared" si="0"/>
        <v>2057</v>
      </c>
      <c r="E14" s="214">
        <f t="shared" si="0"/>
        <v>2104</v>
      </c>
      <c r="F14" s="214">
        <f t="shared" si="0"/>
        <v>2190</v>
      </c>
      <c r="G14" s="214">
        <f t="shared" si="0"/>
        <v>2649</v>
      </c>
    </row>
    <row r="15" spans="1:7" s="196" customFormat="1" ht="14.4">
      <c r="G15" s="215"/>
    </row>
    <row r="16" spans="1:7" s="196" customFormat="1" ht="14.4">
      <c r="A16" s="197" t="s">
        <v>189</v>
      </c>
    </row>
    <row r="17" spans="1:7" s="196" customFormat="1" ht="14.4">
      <c r="A17" s="199" t="s">
        <v>183</v>
      </c>
      <c r="B17" s="200" t="s">
        <v>177</v>
      </c>
      <c r="C17" s="200" t="s">
        <v>178</v>
      </c>
      <c r="D17" s="142" t="s">
        <v>179</v>
      </c>
      <c r="E17" s="142" t="s">
        <v>180</v>
      </c>
      <c r="F17" s="142" t="s">
        <v>181</v>
      </c>
      <c r="G17" s="142" t="s">
        <v>182</v>
      </c>
    </row>
    <row r="18" spans="1:7" s="196" customFormat="1" ht="14.4">
      <c r="A18" s="196" t="s">
        <v>186</v>
      </c>
      <c r="B18" s="216">
        <f>+B5/Populations!J8*1000</f>
        <v>10.365527261604344</v>
      </c>
      <c r="C18" s="216">
        <f>+C5/Populations!K8*1000</f>
        <v>10.968601332064701</v>
      </c>
      <c r="D18" s="216">
        <f>+D5/Populations!L8*1000</f>
        <v>11.243656744679239</v>
      </c>
      <c r="E18" s="216">
        <f>+E5/Populations!M8*1000</f>
        <v>12.059697003872033</v>
      </c>
      <c r="F18" s="216">
        <f>+F5/Populations!N8*1000</f>
        <v>13.162719347476333</v>
      </c>
      <c r="G18" s="216">
        <f>+G5/Populations!O9*1000</f>
        <v>13.114059853190289</v>
      </c>
    </row>
    <row r="19" spans="1:7" s="196" customFormat="1" ht="14.4">
      <c r="A19" s="217" t="s">
        <v>17</v>
      </c>
      <c r="B19" s="218">
        <f>+B14/Populations!R8*1000</f>
        <v>2.9177856484905096</v>
      </c>
      <c r="C19" s="218">
        <f>+C14/Populations!S8*1000</f>
        <v>2.9912312561614693</v>
      </c>
      <c r="D19" s="218">
        <f>+D14/Populations!T8*1000</f>
        <v>2.6576914132148115</v>
      </c>
      <c r="E19" s="218">
        <f>+E14/Populations!U8*1000</f>
        <v>2.6950172921736901</v>
      </c>
      <c r="F19" s="218">
        <f>+F14/Populations!V8*1000</f>
        <v>2.7779187173372573</v>
      </c>
      <c r="G19" s="218">
        <f>+G14/Populations!W9*1000</f>
        <v>3.135876127565878</v>
      </c>
    </row>
    <row r="20" spans="1:7" s="196" customFormat="1" ht="14.4">
      <c r="A20" s="196" t="s">
        <v>187</v>
      </c>
      <c r="B20" s="216">
        <f>+B18/B19</f>
        <v>3.5525321289337537</v>
      </c>
      <c r="C20" s="216">
        <f t="shared" ref="C20:G20" si="1">+C18/C19</f>
        <v>3.666918533788083</v>
      </c>
      <c r="D20" s="216">
        <f t="shared" si="1"/>
        <v>4.2306103292400765</v>
      </c>
      <c r="E20" s="216">
        <f t="shared" si="1"/>
        <v>4.4748124766743809</v>
      </c>
      <c r="F20" s="216">
        <f t="shared" si="1"/>
        <v>4.7383385501262287</v>
      </c>
      <c r="G20" s="216">
        <f t="shared" si="1"/>
        <v>4.1819444773061401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B27" sqref="B27"/>
    </sheetView>
  </sheetViews>
  <sheetFormatPr defaultRowHeight="14.4"/>
  <cols>
    <col min="1" max="1" width="19.44140625" style="10" bestFit="1" customWidth="1"/>
    <col min="2" max="16384" width="8.88671875" style="10"/>
  </cols>
  <sheetData>
    <row r="1" spans="1:20" ht="18">
      <c r="A1" s="172" t="s">
        <v>586</v>
      </c>
    </row>
    <row r="2" spans="1:20">
      <c r="A2" s="94" t="s">
        <v>598</v>
      </c>
    </row>
    <row r="3" spans="1:20">
      <c r="A3" s="26" t="s">
        <v>587</v>
      </c>
    </row>
    <row r="4" spans="1:20" s="53" customFormat="1">
      <c r="A4" s="225" t="s">
        <v>459</v>
      </c>
      <c r="B4" s="226">
        <v>2000</v>
      </c>
      <c r="C4" s="226">
        <v>2001</v>
      </c>
      <c r="D4" s="226">
        <v>2002</v>
      </c>
      <c r="E4" s="226">
        <v>2003</v>
      </c>
      <c r="F4" s="226">
        <v>2004</v>
      </c>
      <c r="G4" s="226">
        <v>2005</v>
      </c>
      <c r="H4" s="226">
        <v>2006</v>
      </c>
      <c r="I4" s="226">
        <v>2007</v>
      </c>
      <c r="J4" s="226">
        <v>2008</v>
      </c>
      <c r="K4" s="226">
        <v>2009</v>
      </c>
      <c r="L4" s="226">
        <v>2010</v>
      </c>
      <c r="M4" s="226">
        <v>2011</v>
      </c>
      <c r="N4" s="226">
        <v>2012</v>
      </c>
      <c r="O4" s="226">
        <v>2013</v>
      </c>
      <c r="P4" s="226">
        <v>2014</v>
      </c>
      <c r="Q4" s="226">
        <v>2015</v>
      </c>
      <c r="R4" s="226">
        <v>2016</v>
      </c>
      <c r="S4" s="226">
        <v>2017</v>
      </c>
      <c r="T4" s="226">
        <v>2018</v>
      </c>
    </row>
    <row r="5" spans="1:20" s="53" customFormat="1">
      <c r="A5" s="221" t="s">
        <v>31</v>
      </c>
      <c r="B5" s="165">
        <v>7383</v>
      </c>
      <c r="C5" s="165">
        <v>7575</v>
      </c>
      <c r="D5" s="165">
        <v>8141</v>
      </c>
      <c r="E5" s="165">
        <v>8956</v>
      </c>
      <c r="F5" s="165">
        <v>9405</v>
      </c>
      <c r="G5" s="165">
        <v>9389</v>
      </c>
      <c r="H5" s="165">
        <v>9481</v>
      </c>
      <c r="I5" s="165">
        <v>10230</v>
      </c>
      <c r="J5" s="165">
        <v>11530</v>
      </c>
      <c r="K5" s="165">
        <v>12357</v>
      </c>
      <c r="L5" s="165">
        <v>13181</v>
      </c>
      <c r="M5" s="165">
        <v>14400</v>
      </c>
      <c r="N5" s="165">
        <v>15975</v>
      </c>
      <c r="O5" s="165">
        <v>17900</v>
      </c>
      <c r="P5" s="165">
        <v>19940</v>
      </c>
      <c r="Q5" s="165">
        <v>24330</v>
      </c>
      <c r="R5" s="165">
        <v>26980</v>
      </c>
      <c r="S5" s="165">
        <v>29849</v>
      </c>
      <c r="T5" s="165">
        <v>31627</v>
      </c>
    </row>
    <row r="6" spans="1:20" s="53" customFormat="1">
      <c r="A6" s="222" t="s">
        <v>570</v>
      </c>
      <c r="B6" s="166">
        <v>106141</v>
      </c>
      <c r="C6" s="166">
        <v>105574</v>
      </c>
      <c r="D6" s="166">
        <v>106453</v>
      </c>
      <c r="E6" s="166">
        <v>108333</v>
      </c>
      <c r="F6" s="166">
        <v>109251</v>
      </c>
      <c r="G6" s="166">
        <v>109807</v>
      </c>
      <c r="H6" s="166">
        <v>110360</v>
      </c>
      <c r="I6" s="166">
        <v>111613</v>
      </c>
      <c r="J6" s="166">
        <v>113117</v>
      </c>
      <c r="K6" s="166">
        <v>112364</v>
      </c>
      <c r="L6" s="166">
        <v>118950</v>
      </c>
      <c r="M6" s="166">
        <v>119808</v>
      </c>
      <c r="N6" s="166">
        <v>119906</v>
      </c>
      <c r="O6" s="166">
        <v>118821</v>
      </c>
      <c r="P6" s="166">
        <v>114542</v>
      </c>
      <c r="Q6" s="166">
        <v>107926</v>
      </c>
      <c r="R6" s="166">
        <v>107012</v>
      </c>
      <c r="S6" s="166">
        <v>102624</v>
      </c>
      <c r="T6" s="166">
        <v>96711</v>
      </c>
    </row>
    <row r="7" spans="1:20" s="53" customFormat="1">
      <c r="A7" s="222" t="s">
        <v>28</v>
      </c>
      <c r="B7" s="166">
        <v>30134</v>
      </c>
      <c r="C7" s="166">
        <v>29209</v>
      </c>
      <c r="D7" s="166">
        <v>30994</v>
      </c>
      <c r="E7" s="166">
        <v>31816</v>
      </c>
      <c r="F7" s="166">
        <v>32866</v>
      </c>
      <c r="G7" s="166">
        <v>33297</v>
      </c>
      <c r="H7" s="166">
        <v>33019</v>
      </c>
      <c r="I7" s="166">
        <v>33366</v>
      </c>
      <c r="J7" s="166">
        <v>34748</v>
      </c>
      <c r="K7" s="166">
        <v>36118</v>
      </c>
      <c r="L7" s="166">
        <v>38581</v>
      </c>
      <c r="M7" s="166">
        <v>40944</v>
      </c>
      <c r="N7" s="166">
        <v>41968</v>
      </c>
      <c r="O7" s="166">
        <v>44563</v>
      </c>
      <c r="P7" s="166">
        <v>45648</v>
      </c>
      <c r="Q7" s="166">
        <v>45128</v>
      </c>
      <c r="R7" s="166">
        <v>46190</v>
      </c>
      <c r="S7" s="166">
        <v>47297</v>
      </c>
      <c r="T7" s="166">
        <v>47582</v>
      </c>
    </row>
    <row r="8" spans="1:20" s="53" customFormat="1">
      <c r="A8" s="222" t="s">
        <v>463</v>
      </c>
      <c r="B8" s="166">
        <v>2475</v>
      </c>
      <c r="C8" s="166">
        <v>2060</v>
      </c>
      <c r="D8" s="166">
        <v>2145</v>
      </c>
      <c r="E8" s="166">
        <v>2232</v>
      </c>
      <c r="F8" s="166">
        <v>2397</v>
      </c>
      <c r="G8" s="166">
        <v>2597</v>
      </c>
      <c r="H8" s="166">
        <v>2697</v>
      </c>
      <c r="I8" s="166">
        <v>5936</v>
      </c>
      <c r="J8" s="166">
        <v>6920</v>
      </c>
      <c r="K8" s="166">
        <v>9011</v>
      </c>
      <c r="L8" s="166">
        <v>6128</v>
      </c>
      <c r="M8" s="166">
        <v>5945</v>
      </c>
      <c r="N8" s="166">
        <v>5034</v>
      </c>
      <c r="O8" s="166">
        <v>5143</v>
      </c>
      <c r="P8" s="166">
        <v>4415</v>
      </c>
      <c r="Q8" s="166">
        <v>4441</v>
      </c>
      <c r="R8" s="166">
        <v>4969</v>
      </c>
      <c r="S8" s="166">
        <v>5612</v>
      </c>
      <c r="T8" s="166">
        <v>6167</v>
      </c>
    </row>
    <row r="9" spans="1:20" s="53" customFormat="1">
      <c r="A9" s="222" t="s">
        <v>462</v>
      </c>
      <c r="B9" s="166">
        <v>7834</v>
      </c>
      <c r="C9" s="166">
        <v>8086</v>
      </c>
      <c r="D9" s="166">
        <v>8454</v>
      </c>
      <c r="E9" s="166">
        <v>8836</v>
      </c>
      <c r="F9" s="166">
        <v>9166</v>
      </c>
      <c r="G9" s="166">
        <v>9431</v>
      </c>
      <c r="H9" s="166">
        <v>9697</v>
      </c>
      <c r="I9" s="166">
        <v>9993</v>
      </c>
      <c r="J9" s="166">
        <v>10678</v>
      </c>
      <c r="K9" s="166">
        <v>11060</v>
      </c>
      <c r="L9" s="166">
        <v>12113</v>
      </c>
      <c r="M9" s="166">
        <v>13004</v>
      </c>
      <c r="N9" s="166">
        <v>13643</v>
      </c>
      <c r="O9" s="166">
        <v>14515</v>
      </c>
      <c r="P9" s="166">
        <v>14596</v>
      </c>
      <c r="Q9" s="166">
        <v>15053</v>
      </c>
      <c r="R9" s="166">
        <v>15407</v>
      </c>
      <c r="S9" s="166">
        <v>15950</v>
      </c>
      <c r="T9" s="166">
        <v>16266</v>
      </c>
    </row>
    <row r="10" spans="1:20" s="53" customFormat="1">
      <c r="A10" s="223" t="s">
        <v>571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>
        <v>861</v>
      </c>
      <c r="Q10" s="167">
        <v>2009</v>
      </c>
      <c r="R10" s="167">
        <v>1117</v>
      </c>
      <c r="S10" s="167">
        <v>1440</v>
      </c>
      <c r="T10" s="167">
        <v>2235</v>
      </c>
    </row>
    <row r="11" spans="1:20" s="53" customFormat="1">
      <c r="A11" s="224" t="s">
        <v>16</v>
      </c>
      <c r="B11" s="168">
        <v>153967</v>
      </c>
      <c r="C11" s="168">
        <v>152504</v>
      </c>
      <c r="D11" s="168">
        <v>156187</v>
      </c>
      <c r="E11" s="168">
        <v>160173</v>
      </c>
      <c r="F11" s="168">
        <v>163085</v>
      </c>
      <c r="G11" s="168">
        <v>164521</v>
      </c>
      <c r="H11" s="168">
        <v>165254</v>
      </c>
      <c r="I11" s="168">
        <v>171138</v>
      </c>
      <c r="J11" s="168">
        <v>176993</v>
      </c>
      <c r="K11" s="168">
        <v>180910</v>
      </c>
      <c r="L11" s="168">
        <v>188953</v>
      </c>
      <c r="M11" s="168">
        <v>194101</v>
      </c>
      <c r="N11" s="168">
        <v>196526</v>
      </c>
      <c r="O11" s="168">
        <v>200942</v>
      </c>
      <c r="P11" s="168">
        <v>200002</v>
      </c>
      <c r="Q11" s="168">
        <v>198887</v>
      </c>
      <c r="R11" s="168">
        <v>201675</v>
      </c>
      <c r="S11" s="168">
        <v>202772</v>
      </c>
      <c r="T11" s="168">
        <v>200588</v>
      </c>
    </row>
    <row r="12" spans="1:20" s="53" customFormat="1"/>
    <row r="13" spans="1:20" s="53" customFormat="1">
      <c r="A13" s="220" t="s">
        <v>572</v>
      </c>
    </row>
    <row r="14" spans="1:20" s="53" customFormat="1">
      <c r="A14" s="57" t="s">
        <v>375</v>
      </c>
      <c r="B14" s="57">
        <v>2000</v>
      </c>
      <c r="C14" s="57">
        <f>+B14+1</f>
        <v>2001</v>
      </c>
      <c r="D14" s="57">
        <f t="shared" ref="D14:T14" si="0">+C14+1</f>
        <v>2002</v>
      </c>
      <c r="E14" s="57">
        <f t="shared" si="0"/>
        <v>2003</v>
      </c>
      <c r="F14" s="57">
        <f t="shared" si="0"/>
        <v>2004</v>
      </c>
      <c r="G14" s="57">
        <f t="shared" si="0"/>
        <v>2005</v>
      </c>
      <c r="H14" s="57">
        <f t="shared" si="0"/>
        <v>2006</v>
      </c>
      <c r="I14" s="57">
        <f t="shared" si="0"/>
        <v>2007</v>
      </c>
      <c r="J14" s="57">
        <f t="shared" si="0"/>
        <v>2008</v>
      </c>
      <c r="K14" s="57">
        <f t="shared" si="0"/>
        <v>2009</v>
      </c>
      <c r="L14" s="57">
        <f t="shared" si="0"/>
        <v>2010</v>
      </c>
      <c r="M14" s="57">
        <f t="shared" si="0"/>
        <v>2011</v>
      </c>
      <c r="N14" s="57">
        <f t="shared" si="0"/>
        <v>2012</v>
      </c>
      <c r="O14" s="57">
        <f t="shared" si="0"/>
        <v>2013</v>
      </c>
      <c r="P14" s="57">
        <f t="shared" si="0"/>
        <v>2014</v>
      </c>
      <c r="Q14" s="57">
        <f t="shared" si="0"/>
        <v>2015</v>
      </c>
      <c r="R14" s="57">
        <f t="shared" si="0"/>
        <v>2016</v>
      </c>
      <c r="S14" s="57">
        <f t="shared" si="0"/>
        <v>2017</v>
      </c>
      <c r="T14" s="57">
        <f t="shared" si="0"/>
        <v>2018</v>
      </c>
    </row>
    <row r="15" spans="1:20" s="53" customFormat="1">
      <c r="A15" s="53" t="s">
        <v>176</v>
      </c>
      <c r="B15" s="15">
        <v>283420</v>
      </c>
      <c r="C15" s="15">
        <v>281000</v>
      </c>
      <c r="D15" s="15">
        <v>281140</v>
      </c>
      <c r="E15" s="15">
        <v>281850</v>
      </c>
      <c r="F15" s="15">
        <v>284660</v>
      </c>
      <c r="G15" s="15">
        <v>284320</v>
      </c>
      <c r="H15" s="15">
        <v>286000</v>
      </c>
      <c r="I15" s="15">
        <v>292380</v>
      </c>
      <c r="J15" s="15">
        <v>300050</v>
      </c>
      <c r="K15" s="15">
        <v>305510</v>
      </c>
      <c r="L15" s="15">
        <v>311850</v>
      </c>
      <c r="M15" s="15">
        <v>314280</v>
      </c>
      <c r="N15" s="15">
        <v>311840</v>
      </c>
      <c r="O15" s="15">
        <v>311930</v>
      </c>
      <c r="P15" s="16">
        <v>308810</v>
      </c>
      <c r="Q15" s="16">
        <v>305740</v>
      </c>
      <c r="R15" s="16">
        <v>305020</v>
      </c>
      <c r="S15" s="16">
        <v>305980</v>
      </c>
      <c r="T15" s="16">
        <v>306510</v>
      </c>
    </row>
    <row r="16" spans="1:20" s="53" customFormat="1">
      <c r="A16" s="53" t="s">
        <v>362</v>
      </c>
      <c r="B16" s="23">
        <v>74000</v>
      </c>
      <c r="C16" s="23">
        <v>74590</v>
      </c>
      <c r="D16" s="23">
        <v>74440</v>
      </c>
      <c r="E16" s="23">
        <v>73910</v>
      </c>
      <c r="F16" s="23">
        <v>73910</v>
      </c>
      <c r="G16" s="23">
        <v>73170</v>
      </c>
      <c r="H16" s="23">
        <v>73040</v>
      </c>
      <c r="I16" s="23">
        <v>77080</v>
      </c>
      <c r="J16" s="23">
        <v>81090</v>
      </c>
      <c r="K16" s="23">
        <v>83730</v>
      </c>
      <c r="L16" s="23">
        <v>86030</v>
      </c>
      <c r="M16" s="23">
        <v>86700</v>
      </c>
      <c r="N16" s="23">
        <v>85560</v>
      </c>
      <c r="O16" s="23">
        <v>84040</v>
      </c>
      <c r="P16" s="23">
        <v>83330</v>
      </c>
      <c r="Q16" s="23">
        <v>82470</v>
      </c>
      <c r="R16" s="23">
        <v>82270</v>
      </c>
      <c r="S16" s="24">
        <v>82520</v>
      </c>
      <c r="T16" s="24">
        <v>83020</v>
      </c>
    </row>
    <row r="17" spans="1:20" s="53" customFormat="1">
      <c r="A17" s="53" t="s">
        <v>536</v>
      </c>
      <c r="B17" s="169">
        <f>+B15-B16</f>
        <v>209420</v>
      </c>
      <c r="C17" s="169">
        <f t="shared" ref="C17:T17" si="1">+C15-C16</f>
        <v>206410</v>
      </c>
      <c r="D17" s="169">
        <f t="shared" si="1"/>
        <v>206700</v>
      </c>
      <c r="E17" s="169">
        <f t="shared" si="1"/>
        <v>207940</v>
      </c>
      <c r="F17" s="169">
        <f t="shared" si="1"/>
        <v>210750</v>
      </c>
      <c r="G17" s="169">
        <f t="shared" si="1"/>
        <v>211150</v>
      </c>
      <c r="H17" s="169">
        <f t="shared" si="1"/>
        <v>212960</v>
      </c>
      <c r="I17" s="169">
        <f t="shared" si="1"/>
        <v>215300</v>
      </c>
      <c r="J17" s="169">
        <f t="shared" si="1"/>
        <v>218960</v>
      </c>
      <c r="K17" s="169">
        <f t="shared" si="1"/>
        <v>221780</v>
      </c>
      <c r="L17" s="169">
        <f t="shared" si="1"/>
        <v>225820</v>
      </c>
      <c r="M17" s="169">
        <f t="shared" si="1"/>
        <v>227580</v>
      </c>
      <c r="N17" s="169">
        <f t="shared" si="1"/>
        <v>226280</v>
      </c>
      <c r="O17" s="169">
        <f t="shared" si="1"/>
        <v>227890</v>
      </c>
      <c r="P17" s="169">
        <f t="shared" si="1"/>
        <v>225480</v>
      </c>
      <c r="Q17" s="169">
        <f t="shared" si="1"/>
        <v>223270</v>
      </c>
      <c r="R17" s="169">
        <f t="shared" si="1"/>
        <v>222750</v>
      </c>
      <c r="S17" s="169">
        <f t="shared" si="1"/>
        <v>223460</v>
      </c>
      <c r="T17" s="169">
        <f t="shared" si="1"/>
        <v>223490</v>
      </c>
    </row>
    <row r="18" spans="1:20" s="53" customFormat="1"/>
    <row r="19" spans="1:20" s="53" customFormat="1">
      <c r="A19" s="220" t="s">
        <v>588</v>
      </c>
    </row>
    <row r="20" spans="1:20" s="53" customFormat="1">
      <c r="A20" s="57" t="s">
        <v>375</v>
      </c>
      <c r="B20" s="64">
        <v>2000</v>
      </c>
      <c r="C20" s="64">
        <f>+B20+1</f>
        <v>2001</v>
      </c>
      <c r="D20" s="64">
        <f t="shared" ref="D20:T20" si="2">+C20+1</f>
        <v>2002</v>
      </c>
      <c r="E20" s="64">
        <f t="shared" si="2"/>
        <v>2003</v>
      </c>
      <c r="F20" s="64">
        <f t="shared" si="2"/>
        <v>2004</v>
      </c>
      <c r="G20" s="64">
        <f t="shared" si="2"/>
        <v>2005</v>
      </c>
      <c r="H20" s="64">
        <f t="shared" si="2"/>
        <v>2006</v>
      </c>
      <c r="I20" s="64">
        <f t="shared" si="2"/>
        <v>2007</v>
      </c>
      <c r="J20" s="64">
        <f t="shared" si="2"/>
        <v>2008</v>
      </c>
      <c r="K20" s="64">
        <f t="shared" si="2"/>
        <v>2009</v>
      </c>
      <c r="L20" s="64">
        <f t="shared" si="2"/>
        <v>2010</v>
      </c>
      <c r="M20" s="64">
        <f t="shared" si="2"/>
        <v>2011</v>
      </c>
      <c r="N20" s="64">
        <f t="shared" si="2"/>
        <v>2012</v>
      </c>
      <c r="O20" s="64">
        <f t="shared" si="2"/>
        <v>2013</v>
      </c>
      <c r="P20" s="64">
        <f t="shared" si="2"/>
        <v>2014</v>
      </c>
      <c r="Q20" s="64">
        <f t="shared" si="2"/>
        <v>2015</v>
      </c>
      <c r="R20" s="64">
        <f t="shared" si="2"/>
        <v>2016</v>
      </c>
      <c r="S20" s="64">
        <f t="shared" si="2"/>
        <v>2017</v>
      </c>
      <c r="T20" s="64">
        <f t="shared" si="2"/>
        <v>2018</v>
      </c>
    </row>
    <row r="21" spans="1:20" s="53" customFormat="1">
      <c r="A21" s="53" t="s">
        <v>176</v>
      </c>
      <c r="B21" s="219">
        <f>+B11/B15</f>
        <v>0.5432467715757533</v>
      </c>
      <c r="C21" s="219">
        <f t="shared" ref="C21:T21" si="3">+C11/C15</f>
        <v>0.54271886120996438</v>
      </c>
      <c r="D21" s="219">
        <f t="shared" si="3"/>
        <v>0.5555488368784236</v>
      </c>
      <c r="E21" s="219">
        <f t="shared" si="3"/>
        <v>0.56829164449175096</v>
      </c>
      <c r="F21" s="219">
        <f t="shared" si="3"/>
        <v>0.57291154359586871</v>
      </c>
      <c r="G21" s="219">
        <f t="shared" si="3"/>
        <v>0.57864729881823296</v>
      </c>
      <c r="H21" s="219">
        <f t="shared" si="3"/>
        <v>0.57781118881118876</v>
      </c>
      <c r="I21" s="219">
        <f t="shared" si="3"/>
        <v>0.58532731376975167</v>
      </c>
      <c r="J21" s="219">
        <f t="shared" si="3"/>
        <v>0.589878353607732</v>
      </c>
      <c r="K21" s="219">
        <f t="shared" si="3"/>
        <v>0.59215737619063202</v>
      </c>
      <c r="L21" s="219">
        <f t="shared" si="3"/>
        <v>0.60590989257655925</v>
      </c>
      <c r="M21" s="219">
        <f t="shared" si="3"/>
        <v>0.61760532009672908</v>
      </c>
      <c r="N21" s="219">
        <f t="shared" si="3"/>
        <v>0.6302142124166239</v>
      </c>
      <c r="O21" s="219">
        <f t="shared" si="3"/>
        <v>0.64418940146827819</v>
      </c>
      <c r="P21" s="219">
        <f t="shared" si="3"/>
        <v>0.64765389721835431</v>
      </c>
      <c r="Q21" s="219">
        <f t="shared" si="3"/>
        <v>0.65051023745666248</v>
      </c>
      <c r="R21" s="219">
        <f t="shared" si="3"/>
        <v>0.66118615172775552</v>
      </c>
      <c r="S21" s="219">
        <f t="shared" si="3"/>
        <v>0.66269690829465977</v>
      </c>
      <c r="T21" s="219">
        <f t="shared" si="3"/>
        <v>0.65442563048513913</v>
      </c>
    </row>
    <row r="22" spans="1:20" s="53" customFormat="1">
      <c r="A22" s="53" t="s">
        <v>362</v>
      </c>
      <c r="B22" s="170">
        <f>+B7/B16</f>
        <v>0.40721621621621623</v>
      </c>
      <c r="C22" s="170">
        <f t="shared" ref="C22:T22" si="4">+C7/C16</f>
        <v>0.39159404745944498</v>
      </c>
      <c r="D22" s="170">
        <f t="shared" si="4"/>
        <v>0.41636217087587318</v>
      </c>
      <c r="E22" s="170">
        <f t="shared" si="4"/>
        <v>0.4304694899201732</v>
      </c>
      <c r="F22" s="170">
        <f t="shared" si="4"/>
        <v>0.44467595724529835</v>
      </c>
      <c r="G22" s="170">
        <f t="shared" si="4"/>
        <v>0.45506355063550635</v>
      </c>
      <c r="H22" s="170">
        <f t="shared" si="4"/>
        <v>0.45206736035049289</v>
      </c>
      <c r="I22" s="170">
        <f t="shared" si="4"/>
        <v>0.43287493513233005</v>
      </c>
      <c r="J22" s="170">
        <f t="shared" si="4"/>
        <v>0.42851153039832285</v>
      </c>
      <c r="K22" s="170">
        <f t="shared" si="4"/>
        <v>0.43136271348381705</v>
      </c>
      <c r="L22" s="170">
        <f t="shared" si="4"/>
        <v>0.4484598395908404</v>
      </c>
      <c r="M22" s="170">
        <f t="shared" si="4"/>
        <v>0.47224913494809689</v>
      </c>
      <c r="N22" s="170">
        <f t="shared" si="4"/>
        <v>0.49050958391771854</v>
      </c>
      <c r="O22" s="170">
        <f t="shared" si="4"/>
        <v>0.53025940028557828</v>
      </c>
      <c r="P22" s="170">
        <f t="shared" si="4"/>
        <v>0.54779791191647664</v>
      </c>
      <c r="Q22" s="170">
        <f t="shared" si="4"/>
        <v>0.54720504425851824</v>
      </c>
      <c r="R22" s="170">
        <f t="shared" si="4"/>
        <v>0.56144402576881003</v>
      </c>
      <c r="S22" s="170">
        <f t="shared" si="4"/>
        <v>0.5731580222976248</v>
      </c>
      <c r="T22" s="170">
        <f t="shared" si="4"/>
        <v>0.57313900264996387</v>
      </c>
    </row>
    <row r="23" spans="1:20" s="53" customFormat="1">
      <c r="A23" s="53" t="s">
        <v>536</v>
      </c>
      <c r="B23" s="171">
        <f>+(B11-B7)/B17</f>
        <v>0.5913141056250597</v>
      </c>
      <c r="C23" s="171">
        <f t="shared" ref="C23:T23" si="5">+(C11-C7)/C17</f>
        <v>0.59733055569013127</v>
      </c>
      <c r="D23" s="171">
        <f t="shared" si="5"/>
        <v>0.60567489114658923</v>
      </c>
      <c r="E23" s="171">
        <f t="shared" si="5"/>
        <v>0.61727902279503699</v>
      </c>
      <c r="F23" s="171">
        <f t="shared" si="5"/>
        <v>0.61788374851720052</v>
      </c>
      <c r="G23" s="171">
        <f t="shared" si="5"/>
        <v>0.62147288657352595</v>
      </c>
      <c r="H23" s="171">
        <f t="shared" si="5"/>
        <v>0.62093820435762581</v>
      </c>
      <c r="I23" s="171">
        <f t="shared" si="5"/>
        <v>0.63990710636321413</v>
      </c>
      <c r="J23" s="171">
        <f t="shared" si="5"/>
        <v>0.64963920350748994</v>
      </c>
      <c r="K23" s="171">
        <f t="shared" si="5"/>
        <v>0.65286319776354951</v>
      </c>
      <c r="L23" s="171">
        <f t="shared" si="5"/>
        <v>0.66589318926578689</v>
      </c>
      <c r="M23" s="171">
        <f t="shared" si="5"/>
        <v>0.67298092978293345</v>
      </c>
      <c r="N23" s="171">
        <f t="shared" si="5"/>
        <v>0.68303871309881559</v>
      </c>
      <c r="O23" s="171">
        <f t="shared" si="5"/>
        <v>0.68620387028829699</v>
      </c>
      <c r="P23" s="171">
        <f t="shared" si="5"/>
        <v>0.68455738868192306</v>
      </c>
      <c r="Q23" s="171">
        <f t="shared" si="5"/>
        <v>0.6886684283602813</v>
      </c>
      <c r="R23" s="171">
        <f t="shared" si="5"/>
        <v>0.6980246913580247</v>
      </c>
      <c r="S23" s="171">
        <f t="shared" si="5"/>
        <v>0.69576210507473368</v>
      </c>
      <c r="T23" s="171">
        <f t="shared" si="5"/>
        <v>0.68462123584947876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H41" sqref="H41"/>
    </sheetView>
  </sheetViews>
  <sheetFormatPr defaultRowHeight="14.4"/>
  <cols>
    <col min="1" max="7" width="15.77734375" customWidth="1"/>
    <col min="8" max="8" width="17.44140625" customWidth="1"/>
    <col min="9" max="20" width="15.77734375" customWidth="1"/>
  </cols>
  <sheetData>
    <row r="1" spans="1:10" ht="18">
      <c r="A1" s="172" t="s">
        <v>590</v>
      </c>
    </row>
    <row r="2" spans="1:10">
      <c r="A2" s="94" t="s">
        <v>591</v>
      </c>
    </row>
    <row r="3" spans="1:10">
      <c r="A3" s="26" t="s">
        <v>589</v>
      </c>
    </row>
    <row r="4" spans="1:10">
      <c r="A4" s="4"/>
      <c r="B4" s="4" t="s">
        <v>465</v>
      </c>
      <c r="C4" s="4" t="s">
        <v>466</v>
      </c>
      <c r="D4" s="4" t="s">
        <v>17</v>
      </c>
      <c r="E4" s="4" t="s">
        <v>467</v>
      </c>
      <c r="F4" s="4" t="s">
        <v>468</v>
      </c>
      <c r="G4" s="4" t="s">
        <v>472</v>
      </c>
      <c r="H4" s="131" t="s">
        <v>469</v>
      </c>
      <c r="I4" s="131" t="s">
        <v>470</v>
      </c>
      <c r="J4" s="131" t="s">
        <v>471</v>
      </c>
    </row>
    <row r="5" spans="1:10">
      <c r="A5" s="46">
        <v>2000</v>
      </c>
      <c r="B5" s="6">
        <v>6725</v>
      </c>
      <c r="C5" s="6">
        <v>16927</v>
      </c>
      <c r="D5" s="9">
        <v>10202</v>
      </c>
      <c r="E5" s="6">
        <v>141578.94736842104</v>
      </c>
      <c r="F5" s="6">
        <v>693729.50819672132</v>
      </c>
      <c r="G5" s="6">
        <v>552150.56082830031</v>
      </c>
      <c r="H5" s="2">
        <f t="shared" ref="H5:H22" si="0">+B5/E5*1000</f>
        <v>47.500000000000007</v>
      </c>
      <c r="I5" s="2">
        <f t="shared" ref="I5:I22" si="1">+D5/G5*1000</f>
        <v>18.476844403989418</v>
      </c>
      <c r="J5" s="1">
        <f t="shared" ref="J5:J22" si="2">+B5/C5</f>
        <v>0.39729426360252851</v>
      </c>
    </row>
    <row r="6" spans="1:10">
      <c r="A6" s="46">
        <v>2001</v>
      </c>
      <c r="B6" s="6">
        <v>7139</v>
      </c>
      <c r="C6" s="6">
        <v>17124</v>
      </c>
      <c r="D6" s="9">
        <v>9985</v>
      </c>
      <c r="E6" s="6">
        <v>145693.87755102041</v>
      </c>
      <c r="F6" s="6">
        <v>701803.27868852462</v>
      </c>
      <c r="G6" s="6">
        <v>556109.40113750426</v>
      </c>
      <c r="H6" s="2">
        <f t="shared" si="0"/>
        <v>48.999999999999993</v>
      </c>
      <c r="I6" s="2">
        <f t="shared" si="1"/>
        <v>17.955100164780522</v>
      </c>
      <c r="J6" s="1">
        <f t="shared" si="2"/>
        <v>0.41690025694931093</v>
      </c>
    </row>
    <row r="7" spans="1:10">
      <c r="A7" s="46">
        <v>2002</v>
      </c>
      <c r="B7" s="6">
        <v>7554</v>
      </c>
      <c r="C7" s="6">
        <v>17931</v>
      </c>
      <c r="D7" s="9">
        <v>10377</v>
      </c>
      <c r="E7" s="6">
        <v>150178.92644135191</v>
      </c>
      <c r="F7" s="6">
        <v>720120.48192771093</v>
      </c>
      <c r="G7" s="6">
        <v>569941.55548635905</v>
      </c>
      <c r="H7" s="2">
        <f t="shared" si="0"/>
        <v>50.29999999999999</v>
      </c>
      <c r="I7" s="2">
        <f t="shared" si="1"/>
        <v>18.207130012032192</v>
      </c>
      <c r="J7" s="1">
        <f t="shared" si="2"/>
        <v>0.42128157938765265</v>
      </c>
    </row>
    <row r="8" spans="1:10">
      <c r="A8" s="46">
        <v>2003</v>
      </c>
      <c r="B8" s="6">
        <v>8413</v>
      </c>
      <c r="C8" s="6">
        <v>19876</v>
      </c>
      <c r="D8" s="9">
        <v>11463</v>
      </c>
      <c r="E8" s="6">
        <v>156666.66666666666</v>
      </c>
      <c r="F8" s="6">
        <v>736148.1481481482</v>
      </c>
      <c r="G8" s="6">
        <v>579481.48148148158</v>
      </c>
      <c r="H8" s="2">
        <f t="shared" si="0"/>
        <v>53.7</v>
      </c>
      <c r="I8" s="2">
        <f t="shared" si="1"/>
        <v>19.781477693979291</v>
      </c>
      <c r="J8" s="1">
        <f t="shared" si="2"/>
        <v>0.42327430066411753</v>
      </c>
    </row>
    <row r="9" spans="1:10">
      <c r="A9" s="46">
        <v>2004</v>
      </c>
      <c r="B9" s="6">
        <v>8519</v>
      </c>
      <c r="C9" s="6">
        <v>20449</v>
      </c>
      <c r="D9" s="9">
        <v>11930</v>
      </c>
      <c r="E9" s="6">
        <v>162266.66666666669</v>
      </c>
      <c r="F9" s="6">
        <v>749047.61904761905</v>
      </c>
      <c r="G9" s="6">
        <v>586780.95238095243</v>
      </c>
      <c r="H9" s="2">
        <f t="shared" si="0"/>
        <v>52.499999999999993</v>
      </c>
      <c r="I9" s="2">
        <f t="shared" si="1"/>
        <v>20.331266636369538</v>
      </c>
      <c r="J9" s="1">
        <f t="shared" si="2"/>
        <v>0.41659738862536067</v>
      </c>
    </row>
    <row r="10" spans="1:10">
      <c r="A10" s="46">
        <v>2005</v>
      </c>
      <c r="B10" s="6">
        <v>9069</v>
      </c>
      <c r="C10" s="6">
        <v>21948</v>
      </c>
      <c r="D10" s="9">
        <v>12879</v>
      </c>
      <c r="E10" s="6">
        <v>165191.25683060111</v>
      </c>
      <c r="F10" s="6">
        <v>751643.83561643842</v>
      </c>
      <c r="G10" s="6">
        <v>586452.57878583728</v>
      </c>
      <c r="H10" s="2">
        <f t="shared" si="0"/>
        <v>54.9</v>
      </c>
      <c r="I10" s="2">
        <f t="shared" si="1"/>
        <v>21.960854919700502</v>
      </c>
      <c r="J10" s="1">
        <f t="shared" si="2"/>
        <v>0.41320393657736471</v>
      </c>
    </row>
    <row r="11" spans="1:10">
      <c r="A11" s="46">
        <v>2006</v>
      </c>
      <c r="B11" s="6">
        <v>9108</v>
      </c>
      <c r="C11" s="6">
        <v>22518</v>
      </c>
      <c r="D11" s="9">
        <v>13410</v>
      </c>
      <c r="E11" s="6">
        <v>165299.45553539018</v>
      </c>
      <c r="F11" s="6">
        <v>748106.31229235884</v>
      </c>
      <c r="G11" s="6">
        <v>582806.85675696866</v>
      </c>
      <c r="H11" s="2">
        <f t="shared" si="0"/>
        <v>55.1</v>
      </c>
      <c r="I11" s="2">
        <f t="shared" si="1"/>
        <v>23.009338075773517</v>
      </c>
      <c r="J11" s="1">
        <f t="shared" si="2"/>
        <v>0.40447641886490809</v>
      </c>
    </row>
    <row r="12" spans="1:10">
      <c r="A12" s="46">
        <v>2007</v>
      </c>
      <c r="B12" s="6">
        <v>8596</v>
      </c>
      <c r="C12" s="6">
        <v>20941</v>
      </c>
      <c r="D12" s="9">
        <v>12345</v>
      </c>
      <c r="E12" s="6">
        <v>167237.35408560312</v>
      </c>
      <c r="F12" s="6">
        <v>745231.31672597851</v>
      </c>
      <c r="G12" s="6">
        <v>577993.96264037536</v>
      </c>
      <c r="H12" s="2">
        <f t="shared" si="0"/>
        <v>51.4</v>
      </c>
      <c r="I12" s="2">
        <f t="shared" si="1"/>
        <v>21.358354581431833</v>
      </c>
      <c r="J12" s="1">
        <f t="shared" si="2"/>
        <v>0.41048660522420133</v>
      </c>
    </row>
    <row r="13" spans="1:10">
      <c r="A13" s="46">
        <v>2008</v>
      </c>
      <c r="B13" s="6">
        <v>8377</v>
      </c>
      <c r="C13" s="6">
        <v>20221</v>
      </c>
      <c r="D13" s="9">
        <v>11844</v>
      </c>
      <c r="E13" s="6">
        <v>168891.12903225806</v>
      </c>
      <c r="F13" s="6">
        <v>740695.9706959707</v>
      </c>
      <c r="G13" s="6">
        <v>571804.84166371264</v>
      </c>
      <c r="H13" s="2">
        <f t="shared" si="0"/>
        <v>49.6</v>
      </c>
      <c r="I13" s="2">
        <f t="shared" si="1"/>
        <v>20.713360812998573</v>
      </c>
      <c r="J13" s="1">
        <f t="shared" si="2"/>
        <v>0.41427229118243408</v>
      </c>
    </row>
    <row r="14" spans="1:10">
      <c r="A14" s="46">
        <v>2009</v>
      </c>
      <c r="B14" s="6">
        <v>8422</v>
      </c>
      <c r="C14" s="6">
        <v>20142</v>
      </c>
      <c r="D14" s="9">
        <v>11720</v>
      </c>
      <c r="E14" s="6">
        <v>170485.82995951417</v>
      </c>
      <c r="F14" s="6">
        <v>743247.23247232463</v>
      </c>
      <c r="G14" s="6">
        <v>572761.40251281043</v>
      </c>
      <c r="H14" s="2">
        <f t="shared" si="0"/>
        <v>49.4</v>
      </c>
      <c r="I14" s="2">
        <f t="shared" si="1"/>
        <v>20.462272682101464</v>
      </c>
      <c r="J14" s="1">
        <f t="shared" si="2"/>
        <v>0.41813126799721972</v>
      </c>
    </row>
    <row r="15" spans="1:10">
      <c r="A15" s="46">
        <v>2010</v>
      </c>
      <c r="B15" s="6">
        <v>8325</v>
      </c>
      <c r="C15" s="6">
        <v>19466</v>
      </c>
      <c r="D15" s="9">
        <v>11141</v>
      </c>
      <c r="E15" s="6">
        <v>172717.84232365145</v>
      </c>
      <c r="F15" s="6">
        <v>742977.09923664131</v>
      </c>
      <c r="G15" s="6">
        <v>570259.25691298989</v>
      </c>
      <c r="H15" s="2">
        <f t="shared" si="0"/>
        <v>48.2</v>
      </c>
      <c r="I15" s="2">
        <f t="shared" si="1"/>
        <v>19.53672801439485</v>
      </c>
      <c r="J15" s="1">
        <f t="shared" si="2"/>
        <v>0.42766875577930752</v>
      </c>
    </row>
    <row r="16" spans="1:10">
      <c r="A16" s="46">
        <v>2011</v>
      </c>
      <c r="B16" s="6">
        <v>7624</v>
      </c>
      <c r="C16" s="6">
        <v>17598</v>
      </c>
      <c r="D16" s="9">
        <v>9974</v>
      </c>
      <c r="E16" s="6">
        <v>173272.72727272729</v>
      </c>
      <c r="F16" s="6">
        <v>736317.99163179926</v>
      </c>
      <c r="G16" s="6">
        <v>563045.26435907197</v>
      </c>
      <c r="H16" s="2">
        <f t="shared" si="0"/>
        <v>44</v>
      </c>
      <c r="I16" s="2">
        <f t="shared" si="1"/>
        <v>17.714383960503859</v>
      </c>
      <c r="J16" s="1">
        <f t="shared" si="2"/>
        <v>0.43323104898283898</v>
      </c>
    </row>
    <row r="17" spans="1:17">
      <c r="A17" s="46">
        <v>2012</v>
      </c>
      <c r="B17" s="6">
        <v>7150</v>
      </c>
      <c r="C17" s="6">
        <v>16711</v>
      </c>
      <c r="D17" s="9">
        <v>9561</v>
      </c>
      <c r="E17" s="6">
        <v>173965.93673965934</v>
      </c>
      <c r="F17" s="6">
        <v>732938.59649122809</v>
      </c>
      <c r="G17" s="6">
        <v>558972.65975156869</v>
      </c>
      <c r="H17" s="2">
        <f t="shared" si="0"/>
        <v>41.1</v>
      </c>
      <c r="I17" s="2">
        <f t="shared" si="1"/>
        <v>17.104593280553861</v>
      </c>
      <c r="J17" s="1">
        <f t="shared" si="2"/>
        <v>0.42786188737957032</v>
      </c>
    </row>
    <row r="18" spans="1:17">
      <c r="A18" s="46">
        <v>2013</v>
      </c>
      <c r="B18" s="6">
        <v>6657</v>
      </c>
      <c r="C18" s="6">
        <v>15522</v>
      </c>
      <c r="D18" s="9">
        <v>8865</v>
      </c>
      <c r="E18" s="6">
        <v>175184.21052631579</v>
      </c>
      <c r="F18" s="6">
        <v>732169.81132075482</v>
      </c>
      <c r="G18" s="6">
        <v>556985.60079443897</v>
      </c>
      <c r="H18" s="2">
        <f t="shared" si="0"/>
        <v>38</v>
      </c>
      <c r="I18" s="2">
        <f t="shared" si="1"/>
        <v>15.916030840574129</v>
      </c>
      <c r="J18" s="1">
        <f t="shared" si="2"/>
        <v>0.42887514495554696</v>
      </c>
    </row>
    <row r="19" spans="1:17">
      <c r="A19" s="46">
        <v>2014</v>
      </c>
      <c r="B19" s="6">
        <v>6331</v>
      </c>
      <c r="C19" s="6">
        <v>14472</v>
      </c>
      <c r="D19" s="9">
        <v>8141</v>
      </c>
      <c r="E19" s="6">
        <v>177338.93557422969</v>
      </c>
      <c r="F19" s="6">
        <v>734619.28934010153</v>
      </c>
      <c r="G19" s="6">
        <v>557280.35376587184</v>
      </c>
      <c r="H19" s="2">
        <f t="shared" si="0"/>
        <v>35.700000000000003</v>
      </c>
      <c r="I19" s="2">
        <f t="shared" si="1"/>
        <v>14.608446081019121</v>
      </c>
      <c r="J19" s="1">
        <f t="shared" si="2"/>
        <v>0.43746545052515201</v>
      </c>
    </row>
    <row r="20" spans="1:17">
      <c r="A20" s="46">
        <v>2015</v>
      </c>
      <c r="B20" s="6">
        <v>6357</v>
      </c>
      <c r="C20" s="6">
        <v>14207</v>
      </c>
      <c r="D20" s="9">
        <v>7850</v>
      </c>
      <c r="E20" s="6">
        <v>180596.59090909091</v>
      </c>
      <c r="F20" s="6">
        <v>736113.98963730561</v>
      </c>
      <c r="G20" s="6">
        <v>555517.39872821467</v>
      </c>
      <c r="H20" s="2">
        <f t="shared" si="0"/>
        <v>35.200000000000003</v>
      </c>
      <c r="I20" s="2">
        <f t="shared" si="1"/>
        <v>14.130970547406006</v>
      </c>
      <c r="J20" s="1">
        <f t="shared" si="2"/>
        <v>0.447455479693109</v>
      </c>
    </row>
    <row r="21" spans="1:17">
      <c r="A21" s="46">
        <v>2016</v>
      </c>
      <c r="B21" s="6">
        <v>6850</v>
      </c>
      <c r="C21" s="6">
        <v>15371</v>
      </c>
      <c r="D21" s="9">
        <v>8521</v>
      </c>
      <c r="E21" s="6">
        <v>183646.1126005362</v>
      </c>
      <c r="F21" s="6">
        <v>742560.38647342997</v>
      </c>
      <c r="G21" s="6">
        <v>558914.27387289377</v>
      </c>
      <c r="H21" s="105">
        <f t="shared" si="0"/>
        <v>37.299999999999997</v>
      </c>
      <c r="I21" s="105">
        <f t="shared" si="1"/>
        <v>15.245629604259873</v>
      </c>
      <c r="J21" s="1">
        <f t="shared" si="2"/>
        <v>0.44564439528983152</v>
      </c>
    </row>
    <row r="22" spans="1:17" s="47" customFormat="1">
      <c r="A22" s="136">
        <v>2017</v>
      </c>
      <c r="B22" s="113">
        <v>7689</v>
      </c>
      <c r="C22" s="113">
        <v>17724</v>
      </c>
      <c r="D22" s="102">
        <v>10035</v>
      </c>
      <c r="E22" s="113">
        <v>187995.11002444988</v>
      </c>
      <c r="F22" s="113">
        <v>754212.76595744677</v>
      </c>
      <c r="G22" s="113">
        <v>566217.65593299689</v>
      </c>
      <c r="H22" s="138">
        <f t="shared" si="0"/>
        <v>40.9</v>
      </c>
      <c r="I22" s="138">
        <f t="shared" si="1"/>
        <v>17.722866630615076</v>
      </c>
      <c r="J22" s="137">
        <f t="shared" si="2"/>
        <v>0.4338185511171293</v>
      </c>
    </row>
    <row r="23" spans="1:17" ht="13.8" customHeight="1"/>
    <row r="24" spans="1:17" s="26" customFormat="1">
      <c r="A24" s="235" t="s">
        <v>457</v>
      </c>
      <c r="K24" s="235" t="s">
        <v>458</v>
      </c>
    </row>
    <row r="25" spans="1:17">
      <c r="A25" s="283" t="s">
        <v>459</v>
      </c>
      <c r="B25" s="288" t="s">
        <v>460</v>
      </c>
      <c r="C25" s="289"/>
      <c r="D25" s="289"/>
      <c r="E25" s="289"/>
      <c r="F25" s="290"/>
      <c r="G25" s="283" t="s">
        <v>16</v>
      </c>
      <c r="H25" s="10"/>
      <c r="I25" s="10"/>
      <c r="J25" s="10"/>
      <c r="K25" s="285" t="s">
        <v>459</v>
      </c>
      <c r="L25" s="292" t="s">
        <v>460</v>
      </c>
      <c r="M25" s="293"/>
      <c r="N25" s="293"/>
      <c r="O25" s="293"/>
      <c r="P25" s="294"/>
      <c r="Q25" s="280" t="s">
        <v>16</v>
      </c>
    </row>
    <row r="26" spans="1:17">
      <c r="A26" s="287"/>
      <c r="B26" s="227" t="s">
        <v>461</v>
      </c>
      <c r="C26" s="283" t="s">
        <v>28</v>
      </c>
      <c r="D26" s="283" t="s">
        <v>462</v>
      </c>
      <c r="E26" s="283" t="s">
        <v>31</v>
      </c>
      <c r="F26" s="283" t="s">
        <v>463</v>
      </c>
      <c r="G26" s="287"/>
      <c r="H26" s="10"/>
      <c r="I26" s="10"/>
      <c r="J26" s="10"/>
      <c r="K26" s="291"/>
      <c r="L26" s="228" t="s">
        <v>461</v>
      </c>
      <c r="M26" s="285" t="s">
        <v>28</v>
      </c>
      <c r="N26" s="285" t="s">
        <v>462</v>
      </c>
      <c r="O26" s="285" t="s">
        <v>31</v>
      </c>
      <c r="P26" s="285" t="s">
        <v>463</v>
      </c>
      <c r="Q26" s="281"/>
    </row>
    <row r="27" spans="1:17">
      <c r="A27" s="284"/>
      <c r="B27" s="229" t="s">
        <v>464</v>
      </c>
      <c r="C27" s="284"/>
      <c r="D27" s="284"/>
      <c r="E27" s="284"/>
      <c r="F27" s="284"/>
      <c r="G27" s="284"/>
      <c r="H27" s="10"/>
      <c r="I27" s="10"/>
      <c r="J27" s="10"/>
      <c r="K27" s="286"/>
      <c r="L27" s="230" t="s">
        <v>464</v>
      </c>
      <c r="M27" s="286"/>
      <c r="N27" s="286"/>
      <c r="O27" s="286"/>
      <c r="P27" s="286"/>
      <c r="Q27" s="282"/>
    </row>
    <row r="28" spans="1:17">
      <c r="A28" s="231">
        <v>2000</v>
      </c>
      <c r="B28" s="232">
        <v>8264</v>
      </c>
      <c r="C28" s="232">
        <v>6725</v>
      </c>
      <c r="D28" s="232">
        <v>1576</v>
      </c>
      <c r="E28" s="233">
        <v>246</v>
      </c>
      <c r="F28" s="233">
        <v>116</v>
      </c>
      <c r="G28" s="232">
        <v>16927</v>
      </c>
      <c r="H28" s="10"/>
      <c r="I28" s="10"/>
      <c r="J28" s="10"/>
      <c r="K28" s="233">
        <v>2000</v>
      </c>
      <c r="L28" s="234">
        <v>18.3</v>
      </c>
      <c r="M28" s="234">
        <v>47.5</v>
      </c>
      <c r="N28" s="234">
        <v>29.5</v>
      </c>
      <c r="O28" s="234">
        <v>6.2</v>
      </c>
      <c r="P28" s="234">
        <v>14.3</v>
      </c>
      <c r="Q28" s="135">
        <v>24.4</v>
      </c>
    </row>
    <row r="29" spans="1:17">
      <c r="A29" s="231">
        <v>2001</v>
      </c>
      <c r="B29" s="232">
        <v>7856</v>
      </c>
      <c r="C29" s="232">
        <v>7139</v>
      </c>
      <c r="D29" s="232">
        <v>1653</v>
      </c>
      <c r="E29" s="233">
        <v>284</v>
      </c>
      <c r="F29" s="233">
        <v>192</v>
      </c>
      <c r="G29" s="232">
        <v>17124</v>
      </c>
      <c r="H29" s="10"/>
      <c r="I29" s="10"/>
      <c r="J29" s="10"/>
      <c r="K29" s="233">
        <v>2001</v>
      </c>
      <c r="L29" s="234">
        <v>17.399999999999999</v>
      </c>
      <c r="M29" s="234">
        <v>49</v>
      </c>
      <c r="N29" s="234">
        <v>29.5</v>
      </c>
      <c r="O29" s="234">
        <v>6.9</v>
      </c>
      <c r="P29" s="234">
        <v>22.2</v>
      </c>
      <c r="Q29" s="135">
        <v>24.4</v>
      </c>
    </row>
    <row r="30" spans="1:17">
      <c r="A30" s="231">
        <v>2002</v>
      </c>
      <c r="B30" s="232">
        <v>7848</v>
      </c>
      <c r="C30" s="232">
        <v>7554</v>
      </c>
      <c r="D30" s="232">
        <v>1948</v>
      </c>
      <c r="E30" s="233">
        <v>342</v>
      </c>
      <c r="F30" s="233">
        <v>239</v>
      </c>
      <c r="G30" s="232">
        <v>17931</v>
      </c>
      <c r="H30" s="10"/>
      <c r="I30" s="10"/>
      <c r="J30" s="10"/>
      <c r="K30" s="233">
        <v>2002</v>
      </c>
      <c r="L30" s="234">
        <v>17.3</v>
      </c>
      <c r="M30" s="234">
        <v>50.3</v>
      </c>
      <c r="N30" s="234">
        <v>33</v>
      </c>
      <c r="O30" s="234">
        <v>7.3</v>
      </c>
      <c r="P30" s="234">
        <v>23.4</v>
      </c>
      <c r="Q30" s="135">
        <v>24.9</v>
      </c>
    </row>
    <row r="31" spans="1:17">
      <c r="A31" s="231">
        <v>2003</v>
      </c>
      <c r="B31" s="232">
        <v>8642</v>
      </c>
      <c r="C31" s="232">
        <v>8413</v>
      </c>
      <c r="D31" s="232">
        <v>2145</v>
      </c>
      <c r="E31" s="233">
        <v>403</v>
      </c>
      <c r="F31" s="233">
        <v>273</v>
      </c>
      <c r="G31" s="232">
        <v>19876</v>
      </c>
      <c r="H31" s="10"/>
      <c r="I31" s="10"/>
      <c r="J31" s="10"/>
      <c r="K31" s="233">
        <v>2003</v>
      </c>
      <c r="L31" s="234">
        <v>19.100000000000001</v>
      </c>
      <c r="M31" s="234">
        <v>53.7</v>
      </c>
      <c r="N31" s="234">
        <v>34.4</v>
      </c>
      <c r="O31" s="234">
        <v>7.5</v>
      </c>
      <c r="P31" s="234">
        <v>23</v>
      </c>
      <c r="Q31" s="135">
        <v>27</v>
      </c>
    </row>
    <row r="32" spans="1:17">
      <c r="A32" s="231">
        <v>2004</v>
      </c>
      <c r="B32" s="232">
        <v>8726</v>
      </c>
      <c r="C32" s="232">
        <v>8519</v>
      </c>
      <c r="D32" s="232">
        <v>2170</v>
      </c>
      <c r="E32" s="233">
        <v>405</v>
      </c>
      <c r="F32" s="233">
        <v>629</v>
      </c>
      <c r="G32" s="232">
        <v>20449</v>
      </c>
      <c r="H32" s="10"/>
      <c r="I32" s="10"/>
      <c r="J32" s="10"/>
      <c r="K32" s="233">
        <v>2004</v>
      </c>
      <c r="L32" s="234">
        <v>19.3</v>
      </c>
      <c r="M32" s="234">
        <v>52.5</v>
      </c>
      <c r="N32" s="234">
        <v>33.700000000000003</v>
      </c>
      <c r="O32" s="234">
        <v>7.1</v>
      </c>
      <c r="P32" s="234">
        <v>49.3</v>
      </c>
      <c r="Q32" s="135">
        <v>27.3</v>
      </c>
    </row>
    <row r="33" spans="1:17">
      <c r="A33" s="231">
        <v>2005</v>
      </c>
      <c r="B33" s="232">
        <v>9146</v>
      </c>
      <c r="C33" s="232">
        <v>9069</v>
      </c>
      <c r="D33" s="232">
        <v>2501</v>
      </c>
      <c r="E33" s="233">
        <v>424</v>
      </c>
      <c r="F33" s="233">
        <v>808</v>
      </c>
      <c r="G33" s="232">
        <v>21948</v>
      </c>
      <c r="H33" s="10"/>
      <c r="I33" s="10"/>
      <c r="J33" s="10"/>
      <c r="K33" s="233">
        <v>2005</v>
      </c>
      <c r="L33" s="234">
        <v>20.5</v>
      </c>
      <c r="M33" s="234">
        <v>54.9</v>
      </c>
      <c r="N33" s="234">
        <v>37.6</v>
      </c>
      <c r="O33" s="234">
        <v>7.2</v>
      </c>
      <c r="P33" s="234">
        <v>58.1</v>
      </c>
      <c r="Q33" s="135">
        <v>29.2</v>
      </c>
    </row>
    <row r="34" spans="1:17">
      <c r="A34" s="231">
        <v>2006</v>
      </c>
      <c r="B34" s="232">
        <v>9175</v>
      </c>
      <c r="C34" s="232">
        <v>9108</v>
      </c>
      <c r="D34" s="232">
        <v>2816</v>
      </c>
      <c r="E34" s="233">
        <v>470</v>
      </c>
      <c r="F34" s="233">
        <v>949</v>
      </c>
      <c r="G34" s="232">
        <v>22518</v>
      </c>
      <c r="H34" s="10"/>
      <c r="I34" s="10"/>
      <c r="J34" s="10"/>
      <c r="K34" s="233">
        <v>2006</v>
      </c>
      <c r="L34" s="234">
        <v>20.8</v>
      </c>
      <c r="M34" s="234">
        <v>55.1</v>
      </c>
      <c r="N34" s="234">
        <v>41.2</v>
      </c>
      <c r="O34" s="234">
        <v>7.8</v>
      </c>
      <c r="P34" s="234">
        <v>65.5</v>
      </c>
      <c r="Q34" s="135">
        <v>30.1</v>
      </c>
    </row>
    <row r="35" spans="1:17">
      <c r="A35" s="231">
        <v>2007</v>
      </c>
      <c r="B35" s="232">
        <v>8426</v>
      </c>
      <c r="C35" s="232">
        <v>8596</v>
      </c>
      <c r="D35" s="232">
        <v>2429</v>
      </c>
      <c r="E35" s="233">
        <v>458</v>
      </c>
      <c r="F35" s="232">
        <v>1032</v>
      </c>
      <c r="G35" s="232">
        <v>20941</v>
      </c>
      <c r="H35" s="10"/>
      <c r="I35" s="10"/>
      <c r="J35" s="10"/>
      <c r="K35" s="233">
        <v>2007</v>
      </c>
      <c r="L35" s="234">
        <v>19.5</v>
      </c>
      <c r="M35" s="234">
        <v>51.4</v>
      </c>
      <c r="N35" s="234">
        <v>34.700000000000003</v>
      </c>
      <c r="O35" s="234">
        <v>7.5</v>
      </c>
      <c r="P35" s="234">
        <v>68.099999999999994</v>
      </c>
      <c r="Q35" s="135">
        <v>28.1</v>
      </c>
    </row>
    <row r="36" spans="1:17">
      <c r="A36" s="231">
        <v>2008</v>
      </c>
      <c r="B36" s="232">
        <v>8239</v>
      </c>
      <c r="C36" s="232">
        <v>8377</v>
      </c>
      <c r="D36" s="232">
        <v>2273</v>
      </c>
      <c r="E36" s="233">
        <v>468</v>
      </c>
      <c r="F36" s="233">
        <v>864</v>
      </c>
      <c r="G36" s="232">
        <v>20221</v>
      </c>
      <c r="H36" s="10"/>
      <c r="I36" s="10"/>
      <c r="J36" s="10"/>
      <c r="K36" s="233">
        <v>2008</v>
      </c>
      <c r="L36" s="234">
        <v>19.5</v>
      </c>
      <c r="M36" s="234">
        <v>49.6</v>
      </c>
      <c r="N36" s="234">
        <v>31.8</v>
      </c>
      <c r="O36" s="234">
        <v>7.4</v>
      </c>
      <c r="P36" s="234">
        <v>53.5</v>
      </c>
      <c r="Q36" s="135">
        <v>27.3</v>
      </c>
    </row>
    <row r="37" spans="1:17">
      <c r="A37" s="231">
        <v>2009</v>
      </c>
      <c r="B37" s="232">
        <v>8000</v>
      </c>
      <c r="C37" s="232">
        <v>8422</v>
      </c>
      <c r="D37" s="232">
        <v>2443</v>
      </c>
      <c r="E37" s="233">
        <v>533</v>
      </c>
      <c r="F37" s="233">
        <v>744</v>
      </c>
      <c r="G37" s="232">
        <v>20142</v>
      </c>
      <c r="H37" s="10"/>
      <c r="I37" s="10"/>
      <c r="J37" s="10"/>
      <c r="K37" s="233">
        <v>2009</v>
      </c>
      <c r="L37" s="234">
        <v>19.2</v>
      </c>
      <c r="M37" s="234">
        <v>49.4</v>
      </c>
      <c r="N37" s="234">
        <v>33.4</v>
      </c>
      <c r="O37" s="234">
        <v>8.1</v>
      </c>
      <c r="P37" s="234">
        <v>43.6</v>
      </c>
      <c r="Q37" s="135">
        <v>27.1</v>
      </c>
    </row>
    <row r="38" spans="1:17">
      <c r="A38" s="231">
        <v>2010</v>
      </c>
      <c r="B38" s="232">
        <v>7691</v>
      </c>
      <c r="C38" s="232">
        <v>8325</v>
      </c>
      <c r="D38" s="232">
        <v>2467</v>
      </c>
      <c r="E38" s="233">
        <v>474</v>
      </c>
      <c r="F38" s="233">
        <v>509</v>
      </c>
      <c r="G38" s="232">
        <v>19466</v>
      </c>
      <c r="H38" s="10"/>
      <c r="I38" s="10"/>
      <c r="J38" s="10"/>
      <c r="K38" s="233">
        <v>2010</v>
      </c>
      <c r="L38" s="234">
        <v>18.7</v>
      </c>
      <c r="M38" s="234">
        <v>48.2</v>
      </c>
      <c r="N38" s="234">
        <v>33.1</v>
      </c>
      <c r="O38" s="234">
        <v>6.9</v>
      </c>
      <c r="P38" s="234">
        <v>29.8</v>
      </c>
      <c r="Q38" s="135">
        <v>26.2</v>
      </c>
    </row>
    <row r="39" spans="1:17">
      <c r="A39" s="231">
        <v>2011</v>
      </c>
      <c r="B39" s="232">
        <v>6960</v>
      </c>
      <c r="C39" s="232">
        <v>7624</v>
      </c>
      <c r="D39" s="232">
        <v>2187</v>
      </c>
      <c r="E39" s="233">
        <v>442</v>
      </c>
      <c r="F39" s="233">
        <v>385</v>
      </c>
      <c r="G39" s="232">
        <v>17598</v>
      </c>
      <c r="H39" s="10"/>
      <c r="I39" s="10"/>
      <c r="J39" s="10"/>
      <c r="K39" s="233">
        <v>2011</v>
      </c>
      <c r="L39" s="234">
        <v>17.3</v>
      </c>
      <c r="M39" s="234">
        <v>44</v>
      </c>
      <c r="N39" s="234">
        <v>29.1</v>
      </c>
      <c r="O39" s="234">
        <v>6.4</v>
      </c>
      <c r="P39" s="234">
        <v>22.7</v>
      </c>
      <c r="Q39" s="135">
        <v>23.9</v>
      </c>
    </row>
    <row r="40" spans="1:17">
      <c r="A40" s="231">
        <v>2012</v>
      </c>
      <c r="B40" s="232">
        <v>6788</v>
      </c>
      <c r="C40" s="232">
        <v>7150</v>
      </c>
      <c r="D40" s="232">
        <v>2012</v>
      </c>
      <c r="E40" s="233">
        <v>413</v>
      </c>
      <c r="F40" s="233">
        <v>348</v>
      </c>
      <c r="G40" s="232">
        <v>16711</v>
      </c>
      <c r="H40" s="10"/>
      <c r="I40" s="10"/>
      <c r="J40" s="10"/>
      <c r="K40" s="233">
        <v>2012</v>
      </c>
      <c r="L40" s="234">
        <v>17.100000000000001</v>
      </c>
      <c r="M40" s="234">
        <v>41.1</v>
      </c>
      <c r="N40" s="234">
        <v>26.8</v>
      </c>
      <c r="O40" s="234">
        <v>5.9</v>
      </c>
      <c r="P40" s="234">
        <v>20.6</v>
      </c>
      <c r="Q40" s="135">
        <v>22.8</v>
      </c>
    </row>
    <row r="41" spans="1:17">
      <c r="A41" s="231">
        <v>2013</v>
      </c>
      <c r="B41" s="232">
        <v>6282</v>
      </c>
      <c r="C41" s="232">
        <v>6657</v>
      </c>
      <c r="D41" s="232">
        <v>1931</v>
      </c>
      <c r="E41" s="233">
        <v>378</v>
      </c>
      <c r="F41" s="233">
        <v>274</v>
      </c>
      <c r="G41" s="232">
        <v>15522</v>
      </c>
      <c r="H41" s="10"/>
      <c r="I41" s="10"/>
      <c r="J41" s="10"/>
      <c r="K41" s="233">
        <v>2013</v>
      </c>
      <c r="L41" s="234">
        <v>16</v>
      </c>
      <c r="M41" s="234">
        <v>38</v>
      </c>
      <c r="N41" s="234">
        <v>26</v>
      </c>
      <c r="O41" s="234">
        <v>5.3</v>
      </c>
      <c r="P41" s="234">
        <v>16.100000000000001</v>
      </c>
      <c r="Q41" s="135">
        <v>21.2</v>
      </c>
    </row>
    <row r="42" spans="1:17">
      <c r="A42" s="231">
        <v>2014</v>
      </c>
      <c r="B42" s="232">
        <v>5715</v>
      </c>
      <c r="C42" s="232">
        <v>6331</v>
      </c>
      <c r="D42" s="232">
        <v>1817</v>
      </c>
      <c r="E42" s="233">
        <v>344</v>
      </c>
      <c r="F42" s="233">
        <v>265</v>
      </c>
      <c r="G42" s="232">
        <v>14472</v>
      </c>
      <c r="H42" s="10"/>
      <c r="I42" s="10"/>
      <c r="J42" s="10"/>
      <c r="K42" s="233">
        <v>2014</v>
      </c>
      <c r="L42" s="234">
        <v>14.6</v>
      </c>
      <c r="M42" s="234">
        <v>35.700000000000003</v>
      </c>
      <c r="N42" s="234">
        <v>24.4</v>
      </c>
      <c r="O42" s="234">
        <v>4.7</v>
      </c>
      <c r="P42" s="234">
        <v>15.7</v>
      </c>
      <c r="Q42" s="135">
        <v>19.7</v>
      </c>
    </row>
    <row r="43" spans="1:17">
      <c r="A43" s="231">
        <v>2015</v>
      </c>
      <c r="B43" s="232">
        <v>5495</v>
      </c>
      <c r="C43" s="232">
        <v>6357</v>
      </c>
      <c r="D43" s="232">
        <v>1820</v>
      </c>
      <c r="E43" s="233">
        <v>330</v>
      </c>
      <c r="F43" s="233">
        <v>205</v>
      </c>
      <c r="G43" s="232">
        <v>14207</v>
      </c>
      <c r="H43" s="10"/>
      <c r="I43" s="10"/>
      <c r="J43" s="10"/>
      <c r="K43" s="233">
        <v>2015</v>
      </c>
      <c r="L43" s="234">
        <v>14.1</v>
      </c>
      <c r="M43" s="234">
        <v>35.200000000000003</v>
      </c>
      <c r="N43" s="234">
        <v>24.2</v>
      </c>
      <c r="O43" s="234">
        <v>4.3</v>
      </c>
      <c r="P43" s="234">
        <v>12</v>
      </c>
      <c r="Q43" s="135">
        <v>19.3</v>
      </c>
    </row>
    <row r="44" spans="1:17">
      <c r="A44" s="231">
        <v>2016</v>
      </c>
      <c r="B44" s="232">
        <v>6088</v>
      </c>
      <c r="C44" s="232">
        <v>6850</v>
      </c>
      <c r="D44" s="232">
        <v>1889</v>
      </c>
      <c r="E44" s="233">
        <v>355</v>
      </c>
      <c r="F44" s="233">
        <v>189</v>
      </c>
      <c r="G44" s="232">
        <v>15371</v>
      </c>
      <c r="H44" s="10"/>
      <c r="I44" s="10"/>
      <c r="J44" s="10"/>
      <c r="K44" s="233">
        <v>2016</v>
      </c>
      <c r="L44" s="234">
        <v>15.8</v>
      </c>
      <c r="M44" s="234">
        <v>37.299999999999997</v>
      </c>
      <c r="N44" s="234">
        <v>24.9</v>
      </c>
      <c r="O44" s="234">
        <v>4.5</v>
      </c>
      <c r="P44" s="234">
        <v>10.4</v>
      </c>
      <c r="Q44" s="135">
        <v>20.7</v>
      </c>
    </row>
    <row r="45" spans="1:17">
      <c r="A45" s="231">
        <v>2017</v>
      </c>
      <c r="B45" s="232">
        <v>7143</v>
      </c>
      <c r="C45" s="232">
        <v>7689</v>
      </c>
      <c r="D45" s="232">
        <v>2231</v>
      </c>
      <c r="E45" s="233">
        <v>434</v>
      </c>
      <c r="F45" s="233">
        <v>227</v>
      </c>
      <c r="G45" s="232">
        <v>17724</v>
      </c>
      <c r="H45" s="10"/>
      <c r="I45" s="10"/>
      <c r="J45" s="10"/>
      <c r="K45" s="233">
        <v>2017</v>
      </c>
      <c r="L45" s="234">
        <v>18.600000000000001</v>
      </c>
      <c r="M45" s="234">
        <v>40.9</v>
      </c>
      <c r="N45" s="234">
        <v>29.1</v>
      </c>
      <c r="O45" s="234">
        <v>5.2</v>
      </c>
      <c r="P45" s="234">
        <v>11.7</v>
      </c>
      <c r="Q45" s="135">
        <v>23.5</v>
      </c>
    </row>
  </sheetData>
  <mergeCells count="14">
    <mergeCell ref="A25:A27"/>
    <mergeCell ref="B25:F25"/>
    <mergeCell ref="G25:G27"/>
    <mergeCell ref="K25:K27"/>
    <mergeCell ref="L25:P25"/>
    <mergeCell ref="Q25:Q27"/>
    <mergeCell ref="C26:C27"/>
    <mergeCell ref="D26:D27"/>
    <mergeCell ref="E26:E27"/>
    <mergeCell ref="F26:F27"/>
    <mergeCell ref="M26:M27"/>
    <mergeCell ref="N26:N27"/>
    <mergeCell ref="O26:O27"/>
    <mergeCell ref="P26:P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opLeftCell="A2" workbookViewId="0">
      <selection activeCell="H27" sqref="H27"/>
    </sheetView>
  </sheetViews>
  <sheetFormatPr defaultRowHeight="14.4"/>
  <cols>
    <col min="2" max="7" width="15.77734375" customWidth="1"/>
    <col min="9" max="9" width="20.77734375" customWidth="1"/>
    <col min="10" max="10" width="20.77734375" bestFit="1" customWidth="1"/>
  </cols>
  <sheetData>
    <row r="2" spans="1:10" ht="18">
      <c r="A2" s="172" t="s">
        <v>580</v>
      </c>
    </row>
    <row r="3" spans="1:10">
      <c r="A3" s="94" t="s">
        <v>567</v>
      </c>
    </row>
    <row r="5" spans="1:10">
      <c r="A5" s="36"/>
      <c r="B5" s="36" t="s">
        <v>207</v>
      </c>
      <c r="C5" s="36"/>
      <c r="D5" t="s">
        <v>211</v>
      </c>
      <c r="F5" s="36" t="s">
        <v>564</v>
      </c>
      <c r="G5" s="36"/>
    </row>
    <row r="6" spans="1:10">
      <c r="A6" s="38"/>
      <c r="B6" s="11" t="s">
        <v>565</v>
      </c>
      <c r="C6" s="11" t="s">
        <v>566</v>
      </c>
      <c r="D6" s="11" t="s">
        <v>565</v>
      </c>
      <c r="E6" s="11" t="s">
        <v>566</v>
      </c>
      <c r="F6" s="11" t="s">
        <v>565</v>
      </c>
      <c r="G6" s="11" t="s">
        <v>566</v>
      </c>
      <c r="H6" s="3"/>
      <c r="I6" s="164" t="s">
        <v>568</v>
      </c>
      <c r="J6" s="164" t="s">
        <v>569</v>
      </c>
    </row>
    <row r="7" spans="1:10">
      <c r="A7" s="161">
        <v>2009</v>
      </c>
      <c r="B7" s="163">
        <v>4251</v>
      </c>
      <c r="C7" s="163">
        <v>7338</v>
      </c>
      <c r="D7" s="6">
        <f>+F7-B7</f>
        <v>6981</v>
      </c>
      <c r="E7" s="6">
        <f>+G7-C7</f>
        <v>40113</v>
      </c>
      <c r="F7" s="163">
        <v>11232</v>
      </c>
      <c r="G7" s="163">
        <v>47451</v>
      </c>
      <c r="I7" s="1">
        <f>+B7/(B7+C7)</f>
        <v>0.36681335749417548</v>
      </c>
      <c r="J7" s="1">
        <f>+D7/(D7+E7)</f>
        <v>0.14823544400560582</v>
      </c>
    </row>
    <row r="8" spans="1:10">
      <c r="A8" s="162">
        <v>2010</v>
      </c>
      <c r="B8" s="163">
        <v>4108</v>
      </c>
      <c r="C8" s="163">
        <v>8418</v>
      </c>
      <c r="D8" s="6">
        <f t="shared" ref="D8:D15" si="0">+F8-B8</f>
        <v>6227</v>
      </c>
      <c r="E8" s="6">
        <f t="shared" ref="E8:E15" si="1">+G8-C8</f>
        <v>42590</v>
      </c>
      <c r="F8" s="163">
        <v>10335</v>
      </c>
      <c r="G8" s="163">
        <v>51008</v>
      </c>
      <c r="I8" s="1">
        <f t="shared" ref="I8:I15" si="2">+B8/(B8+C8)</f>
        <v>0.32795784767683217</v>
      </c>
      <c r="J8" s="1">
        <f t="shared" ref="J8:J15" si="3">+D8/(D8+E8)</f>
        <v>0.12755802281991929</v>
      </c>
    </row>
    <row r="9" spans="1:10">
      <c r="A9" s="162">
        <v>2011</v>
      </c>
      <c r="B9" s="163">
        <v>3965</v>
      </c>
      <c r="C9" s="163">
        <v>9135</v>
      </c>
      <c r="D9" s="6">
        <f t="shared" si="0"/>
        <v>5842</v>
      </c>
      <c r="E9" s="6">
        <f t="shared" si="1"/>
        <v>43674</v>
      </c>
      <c r="F9" s="163">
        <v>9807</v>
      </c>
      <c r="G9" s="163">
        <v>52809</v>
      </c>
      <c r="I9" s="1">
        <f t="shared" si="2"/>
        <v>0.30267175572519084</v>
      </c>
      <c r="J9" s="1">
        <f t="shared" si="3"/>
        <v>0.1179820664027789</v>
      </c>
    </row>
    <row r="10" spans="1:10">
      <c r="A10" s="162">
        <v>2012</v>
      </c>
      <c r="B10" s="163">
        <v>3461</v>
      </c>
      <c r="C10" s="163">
        <v>8746</v>
      </c>
      <c r="D10" s="6">
        <f t="shared" si="0"/>
        <v>5176</v>
      </c>
      <c r="E10" s="6">
        <f t="shared" si="1"/>
        <v>42645</v>
      </c>
      <c r="F10" s="163">
        <v>8637</v>
      </c>
      <c r="G10" s="163">
        <v>51391</v>
      </c>
      <c r="I10" s="1">
        <f t="shared" si="2"/>
        <v>0.2835258458261653</v>
      </c>
      <c r="J10" s="1">
        <f t="shared" si="3"/>
        <v>0.10823696702285607</v>
      </c>
    </row>
    <row r="11" spans="1:10">
      <c r="A11" s="162">
        <v>2013</v>
      </c>
      <c r="B11" s="163">
        <v>3756</v>
      </c>
      <c r="C11" s="163">
        <v>9358</v>
      </c>
      <c r="D11" s="6">
        <f t="shared" si="0"/>
        <v>5162</v>
      </c>
      <c r="E11" s="6">
        <f t="shared" si="1"/>
        <v>44006</v>
      </c>
      <c r="F11" s="163">
        <v>8918</v>
      </c>
      <c r="G11" s="163">
        <v>53364</v>
      </c>
      <c r="I11" s="1">
        <f t="shared" si="2"/>
        <v>0.28641146865944794</v>
      </c>
      <c r="J11" s="1">
        <f t="shared" si="3"/>
        <v>0.1049869834038399</v>
      </c>
    </row>
    <row r="12" spans="1:10">
      <c r="A12" s="162">
        <v>2014</v>
      </c>
      <c r="B12" s="163">
        <v>3036</v>
      </c>
      <c r="C12" s="163">
        <v>9198</v>
      </c>
      <c r="D12" s="6">
        <f t="shared" si="0"/>
        <v>4210</v>
      </c>
      <c r="E12" s="6">
        <f t="shared" si="1"/>
        <v>42813</v>
      </c>
      <c r="F12" s="163">
        <v>7246</v>
      </c>
      <c r="G12" s="163">
        <v>52011</v>
      </c>
      <c r="I12" s="1">
        <f t="shared" si="2"/>
        <v>0.24816086316821973</v>
      </c>
      <c r="J12" s="1">
        <f t="shared" si="3"/>
        <v>8.9530655211279592E-2</v>
      </c>
    </row>
    <row r="13" spans="1:10">
      <c r="A13" s="162">
        <v>2015</v>
      </c>
      <c r="B13" s="163">
        <v>2903</v>
      </c>
      <c r="C13" s="163">
        <v>10047</v>
      </c>
      <c r="D13" s="6">
        <f t="shared" si="0"/>
        <v>3777</v>
      </c>
      <c r="E13" s="6">
        <f t="shared" si="1"/>
        <v>43666</v>
      </c>
      <c r="F13" s="163">
        <v>6680</v>
      </c>
      <c r="G13" s="163">
        <v>53713</v>
      </c>
      <c r="I13" s="1">
        <f t="shared" si="2"/>
        <v>0.22416988416988418</v>
      </c>
      <c r="J13" s="1">
        <f t="shared" si="3"/>
        <v>7.9611323061357833E-2</v>
      </c>
    </row>
    <row r="14" spans="1:10">
      <c r="A14" s="162">
        <v>2016</v>
      </c>
      <c r="B14" s="163">
        <v>2593</v>
      </c>
      <c r="C14" s="163">
        <v>11045</v>
      </c>
      <c r="D14" s="6">
        <f t="shared" si="0"/>
        <v>3621</v>
      </c>
      <c r="E14" s="6">
        <f t="shared" si="1"/>
        <v>43371</v>
      </c>
      <c r="F14" s="163">
        <v>6214</v>
      </c>
      <c r="G14" s="163">
        <v>54416</v>
      </c>
      <c r="I14" s="1">
        <f t="shared" si="2"/>
        <v>0.19013051767121278</v>
      </c>
      <c r="J14" s="1">
        <f t="shared" si="3"/>
        <v>7.7055669050051068E-2</v>
      </c>
    </row>
    <row r="15" spans="1:10">
      <c r="A15" s="174">
        <v>2017</v>
      </c>
      <c r="B15" s="175">
        <v>2927</v>
      </c>
      <c r="C15" s="175">
        <v>12414</v>
      </c>
      <c r="D15" s="113">
        <f t="shared" si="0"/>
        <v>3678</v>
      </c>
      <c r="E15" s="113">
        <f t="shared" si="1"/>
        <v>44421</v>
      </c>
      <c r="F15" s="175">
        <v>6605</v>
      </c>
      <c r="G15" s="175">
        <v>56835</v>
      </c>
      <c r="H15" s="49"/>
      <c r="I15" s="137">
        <f t="shared" si="2"/>
        <v>0.19079590639462876</v>
      </c>
      <c r="J15" s="137">
        <f t="shared" si="3"/>
        <v>7.646728622216678E-2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L44" sqref="L43:L44"/>
    </sheetView>
  </sheetViews>
  <sheetFormatPr defaultRowHeight="14.4"/>
  <cols>
    <col min="1" max="1" width="32.5546875" customWidth="1"/>
    <col min="9" max="9" width="32.5546875" bestFit="1" customWidth="1"/>
    <col min="17" max="17" width="32.5546875" bestFit="1" customWidth="1"/>
  </cols>
  <sheetData>
    <row r="1" spans="1:23" ht="18">
      <c r="A1" s="172" t="s">
        <v>592</v>
      </c>
    </row>
    <row r="2" spans="1:23">
      <c r="A2" t="s">
        <v>242</v>
      </c>
    </row>
    <row r="3" spans="1:23">
      <c r="A3" s="10" t="s">
        <v>243</v>
      </c>
      <c r="I3" s="10" t="s">
        <v>207</v>
      </c>
      <c r="Q3" s="10" t="s">
        <v>244</v>
      </c>
    </row>
    <row r="4" spans="1:23">
      <c r="A4" s="3" t="s">
        <v>225</v>
      </c>
      <c r="B4" s="4">
        <v>2013</v>
      </c>
      <c r="C4" s="4">
        <f>+B4+1</f>
        <v>2014</v>
      </c>
      <c r="D4" s="4">
        <f>+C4+1</f>
        <v>2015</v>
      </c>
      <c r="E4" s="4">
        <v>2016</v>
      </c>
      <c r="F4" s="4">
        <v>2017</v>
      </c>
      <c r="G4" s="4">
        <v>2018</v>
      </c>
      <c r="I4" s="3" t="s">
        <v>225</v>
      </c>
      <c r="J4" s="4">
        <v>2013</v>
      </c>
      <c r="K4" s="4">
        <f>+J4+1</f>
        <v>2014</v>
      </c>
      <c r="L4" s="4">
        <f>+K4+1</f>
        <v>2015</v>
      </c>
      <c r="M4" s="4">
        <v>2016</v>
      </c>
      <c r="N4" s="4">
        <v>2017</v>
      </c>
      <c r="O4" s="4">
        <v>2018</v>
      </c>
      <c r="Q4" s="3" t="s">
        <v>225</v>
      </c>
      <c r="R4" s="4">
        <v>2013</v>
      </c>
      <c r="S4" s="4">
        <f>+R4+1</f>
        <v>2014</v>
      </c>
      <c r="T4" s="4">
        <f>+S4+1</f>
        <v>2015</v>
      </c>
      <c r="U4" s="4">
        <v>2016</v>
      </c>
      <c r="V4" s="4">
        <v>2017</v>
      </c>
      <c r="W4" s="4">
        <v>2018</v>
      </c>
    </row>
    <row r="5" spans="1:23">
      <c r="A5" s="63" t="s">
        <v>245</v>
      </c>
      <c r="B5" s="46">
        <f>+B19</f>
        <v>696</v>
      </c>
      <c r="C5" s="46">
        <f t="shared" ref="C5:G5" si="0">+C19</f>
        <v>558</v>
      </c>
      <c r="D5" s="46">
        <f t="shared" si="0"/>
        <v>501</v>
      </c>
      <c r="E5" s="46">
        <f t="shared" si="0"/>
        <v>498</v>
      </c>
      <c r="F5" s="46">
        <f t="shared" si="0"/>
        <v>621</v>
      </c>
      <c r="G5" s="46">
        <f t="shared" si="0"/>
        <v>603</v>
      </c>
      <c r="I5" s="63" t="s">
        <v>245</v>
      </c>
      <c r="J5" s="46">
        <f>+J19</f>
        <v>405</v>
      </c>
      <c r="K5" s="46">
        <f t="shared" ref="K5:N5" si="1">+K19</f>
        <v>318</v>
      </c>
      <c r="L5" s="46">
        <f t="shared" si="1"/>
        <v>294</v>
      </c>
      <c r="M5" s="46">
        <f t="shared" si="1"/>
        <v>294</v>
      </c>
      <c r="N5" s="46">
        <f t="shared" si="1"/>
        <v>387</v>
      </c>
      <c r="O5" s="46">
        <f t="shared" ref="O5" si="2">+O19</f>
        <v>369</v>
      </c>
      <c r="Q5" s="63" t="s">
        <v>245</v>
      </c>
      <c r="R5" s="46">
        <f>+R19</f>
        <v>291</v>
      </c>
      <c r="S5" s="46">
        <f t="shared" ref="S5:V5" si="3">+S19</f>
        <v>240</v>
      </c>
      <c r="T5" s="46">
        <f t="shared" si="3"/>
        <v>207</v>
      </c>
      <c r="U5" s="46">
        <f t="shared" si="3"/>
        <v>204</v>
      </c>
      <c r="V5" s="46">
        <f t="shared" si="3"/>
        <v>234</v>
      </c>
      <c r="W5" s="46">
        <f t="shared" ref="W5" si="4">+W19</f>
        <v>234</v>
      </c>
    </row>
    <row r="6" spans="1:23">
      <c r="A6" s="63" t="s">
        <v>231</v>
      </c>
      <c r="B6" s="46">
        <f>+B20</f>
        <v>2739</v>
      </c>
      <c r="C6" s="46">
        <f t="shared" ref="C6:G6" si="5">+C20</f>
        <v>2268</v>
      </c>
      <c r="D6" s="46">
        <f t="shared" si="5"/>
        <v>1953</v>
      </c>
      <c r="E6" s="46">
        <f t="shared" si="5"/>
        <v>1926</v>
      </c>
      <c r="F6" s="46">
        <f t="shared" si="5"/>
        <v>2007</v>
      </c>
      <c r="G6" s="46">
        <f t="shared" si="5"/>
        <v>1785</v>
      </c>
      <c r="I6" s="63" t="s">
        <v>231</v>
      </c>
      <c r="J6" s="46">
        <f>+J20</f>
        <v>1539</v>
      </c>
      <c r="K6" s="46">
        <f t="shared" ref="K6:N6" si="6">+K20</f>
        <v>1299</v>
      </c>
      <c r="L6" s="46">
        <f t="shared" si="6"/>
        <v>1164</v>
      </c>
      <c r="M6" s="46">
        <f t="shared" si="6"/>
        <v>1197</v>
      </c>
      <c r="N6" s="46">
        <f t="shared" si="6"/>
        <v>1269</v>
      </c>
      <c r="O6" s="46">
        <f t="shared" ref="O6" si="7">+O20</f>
        <v>1152</v>
      </c>
      <c r="Q6" s="63" t="s">
        <v>231</v>
      </c>
      <c r="R6" s="46">
        <f>+R20</f>
        <v>1200</v>
      </c>
      <c r="S6" s="46">
        <f t="shared" ref="S6:V6" si="8">+S20</f>
        <v>969</v>
      </c>
      <c r="T6" s="46">
        <f t="shared" si="8"/>
        <v>789</v>
      </c>
      <c r="U6" s="46">
        <f t="shared" si="8"/>
        <v>729</v>
      </c>
      <c r="V6" s="46">
        <f t="shared" si="8"/>
        <v>738</v>
      </c>
      <c r="W6" s="46">
        <f t="shared" ref="W6" si="9">+W20</f>
        <v>633</v>
      </c>
    </row>
    <row r="7" spans="1:23">
      <c r="A7" s="63"/>
      <c r="B7" s="46"/>
      <c r="C7" s="46"/>
      <c r="D7" s="46"/>
      <c r="E7" s="46"/>
      <c r="F7" s="46"/>
      <c r="G7" s="46"/>
      <c r="I7" s="63"/>
      <c r="J7" s="46"/>
      <c r="K7" s="46"/>
      <c r="L7" s="46"/>
      <c r="M7" s="46"/>
      <c r="N7" s="46"/>
      <c r="O7" s="46"/>
      <c r="Q7" s="63"/>
      <c r="R7" s="46"/>
      <c r="S7" s="46"/>
      <c r="T7" s="46"/>
      <c r="U7" s="46"/>
      <c r="V7" s="46"/>
      <c r="W7" s="46"/>
    </row>
    <row r="8" spans="1:23">
      <c r="A8" s="63" t="s">
        <v>248</v>
      </c>
      <c r="B8" s="2">
        <f>+B5/B11*1000</f>
        <v>2.2774869109947646</v>
      </c>
      <c r="C8" s="2">
        <f t="shared" ref="C8:G8" si="10">+C5/C11*1000</f>
        <v>1.8441403926234385</v>
      </c>
      <c r="D8" s="2">
        <f t="shared" si="10"/>
        <v>1.6687762307641063</v>
      </c>
      <c r="E8" s="2">
        <f t="shared" si="10"/>
        <v>1.6545949897003123</v>
      </c>
      <c r="F8" s="2">
        <f t="shared" si="10"/>
        <v>2.0715191140169456</v>
      </c>
      <c r="G8" s="2">
        <f t="shared" si="10"/>
        <v>2.0047209016257188</v>
      </c>
      <c r="I8" s="63" t="s">
        <v>248</v>
      </c>
      <c r="J8" s="2">
        <f>+J5/J11*1000</f>
        <v>5.5993363749481544</v>
      </c>
      <c r="K8" s="2">
        <f t="shared" ref="K8:N8" si="11">+K5/K11*1000</f>
        <v>4.4326735433509903</v>
      </c>
      <c r="L8" s="2">
        <f t="shared" si="11"/>
        <v>4.1443473357767129</v>
      </c>
      <c r="M8" s="2">
        <f t="shared" si="11"/>
        <v>4.1425954628716362</v>
      </c>
      <c r="N8" s="2">
        <f t="shared" si="11"/>
        <v>5.5057618437900135</v>
      </c>
      <c r="O8" s="2">
        <f t="shared" ref="O8" si="12">+O5/O11*1000</f>
        <v>5.2340425531914896</v>
      </c>
      <c r="Q8" s="63" t="s">
        <v>248</v>
      </c>
      <c r="R8" s="2">
        <f>+R5/R11*1000</f>
        <v>1.247481459253226</v>
      </c>
      <c r="S8" s="2">
        <f t="shared" ref="S8:V8" si="13">+S5/S11*1000</f>
        <v>1.0396811644429043</v>
      </c>
      <c r="T8" s="2">
        <f t="shared" si="13"/>
        <v>0.90282623866015355</v>
      </c>
      <c r="U8" s="2">
        <f t="shared" si="13"/>
        <v>0.88691796008869184</v>
      </c>
      <c r="V8" s="2">
        <f t="shared" si="13"/>
        <v>1.0196522724301713</v>
      </c>
      <c r="W8" s="2">
        <f t="shared" ref="W8" si="14">+W5/W11*1000</f>
        <v>1.0161101220200615</v>
      </c>
    </row>
    <row r="9" spans="1:23">
      <c r="A9" s="63" t="s">
        <v>249</v>
      </c>
      <c r="B9" s="2">
        <f>+B6/B11*1000</f>
        <v>8.9626963350785331</v>
      </c>
      <c r="C9" s="2">
        <f t="shared" ref="C9:G9" si="15">+C6/C11*1000</f>
        <v>7.4955383700178464</v>
      </c>
      <c r="D9" s="2">
        <f t="shared" si="15"/>
        <v>6.5052294983678642</v>
      </c>
      <c r="E9" s="2">
        <f t="shared" si="15"/>
        <v>6.3990962854674729</v>
      </c>
      <c r="F9" s="2">
        <f t="shared" si="15"/>
        <v>6.6949096003736077</v>
      </c>
      <c r="G9" s="2">
        <f t="shared" si="15"/>
        <v>5.9343728182452882</v>
      </c>
      <c r="I9" s="63" t="s">
        <v>249</v>
      </c>
      <c r="J9" s="2">
        <f>+J6/J11*1000</f>
        <v>21.277478224802987</v>
      </c>
      <c r="K9" s="2">
        <f t="shared" ref="K9:N9" si="16">+K6/K11*1000</f>
        <v>18.107053247839421</v>
      </c>
      <c r="L9" s="2">
        <f t="shared" si="16"/>
        <v>16.408232308993515</v>
      </c>
      <c r="M9" s="2">
        <f t="shared" si="16"/>
        <v>16.866281527405945</v>
      </c>
      <c r="N9" s="2">
        <f t="shared" si="16"/>
        <v>18.053777208706784</v>
      </c>
      <c r="O9" s="2">
        <f t="shared" ref="O9" si="17">+O6/O11*1000</f>
        <v>16.340425531914892</v>
      </c>
      <c r="Q9" s="63" t="s">
        <v>249</v>
      </c>
      <c r="R9" s="2">
        <f>+R6/R11*1000</f>
        <v>5.1442534402194884</v>
      </c>
      <c r="S9" s="2">
        <f t="shared" ref="S9:V9" si="18">+S6/S11*1000</f>
        <v>4.1977127014382249</v>
      </c>
      <c r="T9" s="2">
        <f t="shared" si="18"/>
        <v>3.4412072575017447</v>
      </c>
      <c r="U9" s="2">
        <f t="shared" si="18"/>
        <v>3.1694274161992957</v>
      </c>
      <c r="V9" s="2">
        <f t="shared" si="18"/>
        <v>3.2158263976643866</v>
      </c>
      <c r="W9" s="2">
        <f t="shared" ref="W9" si="19">+W6/W11*1000</f>
        <v>2.7487081505927309</v>
      </c>
    </row>
    <row r="10" spans="1:23">
      <c r="B10" s="46"/>
      <c r="C10" s="46"/>
      <c r="D10" s="46"/>
      <c r="E10" s="46"/>
      <c r="F10" s="46"/>
      <c r="G10" s="46"/>
    </row>
    <row r="11" spans="1:23">
      <c r="A11" t="s">
        <v>247</v>
      </c>
      <c r="B11" s="6">
        <f>+Populations!B7</f>
        <v>305600</v>
      </c>
      <c r="C11" s="6">
        <f>+Populations!C7</f>
        <v>302580</v>
      </c>
      <c r="D11" s="6">
        <f>+Populations!D7</f>
        <v>300220</v>
      </c>
      <c r="E11" s="6">
        <f>+Populations!E7</f>
        <v>300980</v>
      </c>
      <c r="F11" s="6">
        <f>+Populations!F7</f>
        <v>299780</v>
      </c>
      <c r="G11" s="6">
        <f>+Populations!G7</f>
        <v>300790</v>
      </c>
      <c r="I11" t="s">
        <v>247</v>
      </c>
      <c r="J11" s="9">
        <f>+Populations!J7</f>
        <v>72330</v>
      </c>
      <c r="K11" s="9">
        <f>+Populations!K7</f>
        <v>71740</v>
      </c>
      <c r="L11" s="9">
        <f>+Populations!L7</f>
        <v>70940</v>
      </c>
      <c r="M11" s="9">
        <f>+Populations!M7</f>
        <v>70970</v>
      </c>
      <c r="N11" s="9">
        <f>+Populations!N7</f>
        <v>70290</v>
      </c>
      <c r="O11" s="9">
        <f>+Populations!O7</f>
        <v>70500</v>
      </c>
      <c r="Q11" t="s">
        <v>247</v>
      </c>
      <c r="R11" s="9">
        <f>+Populations!R7</f>
        <v>233270</v>
      </c>
      <c r="S11" s="9">
        <f>+Populations!S7</f>
        <v>230840</v>
      </c>
      <c r="T11" s="9">
        <f>+Populations!T7</f>
        <v>229280</v>
      </c>
      <c r="U11" s="9">
        <f>+Populations!U7</f>
        <v>230010</v>
      </c>
      <c r="V11" s="9">
        <f>+Populations!V7</f>
        <v>229490</v>
      </c>
      <c r="W11" s="9">
        <f>+Populations!W7</f>
        <v>230290</v>
      </c>
    </row>
    <row r="13" spans="1:23" s="10" customFormat="1">
      <c r="A13" s="10" t="s">
        <v>243</v>
      </c>
      <c r="I13" s="10" t="s">
        <v>207</v>
      </c>
      <c r="Q13" s="10" t="s">
        <v>244</v>
      </c>
    </row>
    <row r="14" spans="1:23">
      <c r="A14" s="3" t="s">
        <v>225</v>
      </c>
      <c r="B14" s="4">
        <v>2013</v>
      </c>
      <c r="C14" s="4">
        <f>+B14+1</f>
        <v>2014</v>
      </c>
      <c r="D14" s="4">
        <f>+C14+1</f>
        <v>2015</v>
      </c>
      <c r="E14" s="4">
        <v>2016</v>
      </c>
      <c r="F14" s="4">
        <v>2017</v>
      </c>
      <c r="G14" s="4">
        <v>2018</v>
      </c>
      <c r="I14" s="3" t="s">
        <v>225</v>
      </c>
      <c r="J14" s="4">
        <v>2013</v>
      </c>
      <c r="K14" s="4">
        <f>+J14+1</f>
        <v>2014</v>
      </c>
      <c r="L14" s="4">
        <f>+K14+1</f>
        <v>2015</v>
      </c>
      <c r="M14" s="4">
        <v>2016</v>
      </c>
      <c r="N14" s="4">
        <v>2017</v>
      </c>
      <c r="O14" s="4">
        <v>2018</v>
      </c>
      <c r="Q14" s="3" t="s">
        <v>225</v>
      </c>
      <c r="R14" s="4">
        <v>2013</v>
      </c>
      <c r="S14" s="4">
        <f>+R14+1</f>
        <v>2014</v>
      </c>
      <c r="T14" s="4">
        <f>+S14+1</f>
        <v>2015</v>
      </c>
      <c r="U14" s="4">
        <v>2016</v>
      </c>
      <c r="V14" s="4">
        <v>2017</v>
      </c>
      <c r="W14" s="4">
        <v>2018</v>
      </c>
    </row>
    <row r="15" spans="1:23">
      <c r="A15" t="s">
        <v>226</v>
      </c>
      <c r="B15">
        <f t="shared" ref="B15:G15" si="20">+B24</f>
        <v>3</v>
      </c>
      <c r="C15">
        <f t="shared" si="20"/>
        <v>3</v>
      </c>
      <c r="D15">
        <f t="shared" si="20"/>
        <v>3</v>
      </c>
      <c r="E15">
        <f t="shared" si="20"/>
        <v>6</v>
      </c>
      <c r="F15">
        <f t="shared" si="20"/>
        <v>6</v>
      </c>
      <c r="G15">
        <f t="shared" si="20"/>
        <v>6</v>
      </c>
      <c r="I15" t="s">
        <v>226</v>
      </c>
      <c r="J15">
        <f t="shared" ref="J15:O15" si="21">+J24</f>
        <v>3</v>
      </c>
      <c r="K15">
        <f t="shared" si="21"/>
        <v>3</v>
      </c>
      <c r="L15">
        <f t="shared" si="21"/>
        <v>3</v>
      </c>
      <c r="M15">
        <f t="shared" si="21"/>
        <v>3</v>
      </c>
      <c r="N15">
        <f t="shared" si="21"/>
        <v>3</v>
      </c>
      <c r="O15">
        <f t="shared" si="21"/>
        <v>3</v>
      </c>
      <c r="Q15" t="s">
        <v>226</v>
      </c>
      <c r="R15">
        <f t="shared" ref="R15:W21" si="22">+B15-J15</f>
        <v>0</v>
      </c>
      <c r="S15">
        <f t="shared" si="22"/>
        <v>0</v>
      </c>
      <c r="T15">
        <f t="shared" si="22"/>
        <v>0</v>
      </c>
      <c r="U15">
        <f t="shared" si="22"/>
        <v>3</v>
      </c>
      <c r="V15">
        <f t="shared" si="22"/>
        <v>3</v>
      </c>
      <c r="W15">
        <f t="shared" si="22"/>
        <v>3</v>
      </c>
    </row>
    <row r="16" spans="1:23">
      <c r="A16" t="s">
        <v>227</v>
      </c>
      <c r="B16">
        <f t="shared" ref="B16:G16" si="23">+B25</f>
        <v>396</v>
      </c>
      <c r="C16">
        <f t="shared" si="23"/>
        <v>291</v>
      </c>
      <c r="D16">
        <f t="shared" si="23"/>
        <v>267</v>
      </c>
      <c r="E16">
        <f t="shared" si="23"/>
        <v>249</v>
      </c>
      <c r="F16">
        <f t="shared" si="23"/>
        <v>270</v>
      </c>
      <c r="G16">
        <f t="shared" si="23"/>
        <v>225</v>
      </c>
      <c r="I16" t="s">
        <v>227</v>
      </c>
      <c r="J16">
        <f t="shared" ref="J16:O16" si="24">+J25</f>
        <v>231</v>
      </c>
      <c r="K16">
        <f t="shared" si="24"/>
        <v>156</v>
      </c>
      <c r="L16">
        <f t="shared" si="24"/>
        <v>153</v>
      </c>
      <c r="M16">
        <f t="shared" si="24"/>
        <v>150</v>
      </c>
      <c r="N16">
        <f t="shared" si="24"/>
        <v>171</v>
      </c>
      <c r="O16">
        <f t="shared" si="24"/>
        <v>138</v>
      </c>
      <c r="Q16" t="s">
        <v>227</v>
      </c>
      <c r="R16">
        <f t="shared" si="22"/>
        <v>165</v>
      </c>
      <c r="S16">
        <f t="shared" si="22"/>
        <v>135</v>
      </c>
      <c r="T16">
        <f t="shared" si="22"/>
        <v>114</v>
      </c>
      <c r="U16">
        <f t="shared" si="22"/>
        <v>99</v>
      </c>
      <c r="V16">
        <f t="shared" si="22"/>
        <v>99</v>
      </c>
      <c r="W16">
        <f t="shared" si="22"/>
        <v>87</v>
      </c>
    </row>
    <row r="17" spans="1:23">
      <c r="A17" t="s">
        <v>228</v>
      </c>
      <c r="B17">
        <f t="shared" ref="B17:G17" si="25">+B26</f>
        <v>93</v>
      </c>
      <c r="C17">
        <f t="shared" si="25"/>
        <v>72</v>
      </c>
      <c r="D17">
        <f t="shared" si="25"/>
        <v>51</v>
      </c>
      <c r="E17">
        <f t="shared" si="25"/>
        <v>69</v>
      </c>
      <c r="F17">
        <f t="shared" si="25"/>
        <v>75</v>
      </c>
      <c r="G17">
        <f t="shared" si="25"/>
        <v>75</v>
      </c>
      <c r="I17" t="s">
        <v>228</v>
      </c>
      <c r="J17">
        <f t="shared" ref="J17:O17" si="26">+J26</f>
        <v>30</v>
      </c>
      <c r="K17">
        <f t="shared" si="26"/>
        <v>21</v>
      </c>
      <c r="L17">
        <f t="shared" si="26"/>
        <v>18</v>
      </c>
      <c r="M17">
        <f t="shared" si="26"/>
        <v>24</v>
      </c>
      <c r="N17">
        <f t="shared" si="26"/>
        <v>24</v>
      </c>
      <c r="O17">
        <f t="shared" si="26"/>
        <v>24</v>
      </c>
      <c r="Q17" t="s">
        <v>228</v>
      </c>
      <c r="R17">
        <f t="shared" si="22"/>
        <v>63</v>
      </c>
      <c r="S17">
        <f t="shared" si="22"/>
        <v>51</v>
      </c>
      <c r="T17">
        <f t="shared" si="22"/>
        <v>33</v>
      </c>
      <c r="U17">
        <f t="shared" si="22"/>
        <v>45</v>
      </c>
      <c r="V17">
        <f t="shared" si="22"/>
        <v>51</v>
      </c>
      <c r="W17">
        <f t="shared" si="22"/>
        <v>51</v>
      </c>
    </row>
    <row r="18" spans="1:23">
      <c r="A18" t="s">
        <v>229</v>
      </c>
      <c r="B18">
        <f t="shared" ref="B18:G18" si="27">+B29</f>
        <v>204</v>
      </c>
      <c r="C18">
        <f t="shared" si="27"/>
        <v>192</v>
      </c>
      <c r="D18">
        <f t="shared" si="27"/>
        <v>180</v>
      </c>
      <c r="E18">
        <f t="shared" si="27"/>
        <v>174</v>
      </c>
      <c r="F18">
        <f t="shared" si="27"/>
        <v>270</v>
      </c>
      <c r="G18">
        <f t="shared" si="27"/>
        <v>297</v>
      </c>
      <c r="I18" t="s">
        <v>229</v>
      </c>
      <c r="J18">
        <f t="shared" ref="J18:O18" si="28">+J29</f>
        <v>141</v>
      </c>
      <c r="K18">
        <f t="shared" si="28"/>
        <v>138</v>
      </c>
      <c r="L18">
        <f t="shared" si="28"/>
        <v>120</v>
      </c>
      <c r="M18">
        <f t="shared" si="28"/>
        <v>117</v>
      </c>
      <c r="N18">
        <f t="shared" si="28"/>
        <v>189</v>
      </c>
      <c r="O18">
        <f t="shared" si="28"/>
        <v>204</v>
      </c>
      <c r="Q18" t="s">
        <v>229</v>
      </c>
      <c r="R18">
        <f t="shared" si="22"/>
        <v>63</v>
      </c>
      <c r="S18">
        <f t="shared" si="22"/>
        <v>54</v>
      </c>
      <c r="T18">
        <f t="shared" si="22"/>
        <v>60</v>
      </c>
      <c r="U18">
        <f t="shared" si="22"/>
        <v>57</v>
      </c>
      <c r="V18">
        <f t="shared" si="22"/>
        <v>81</v>
      </c>
      <c r="W18">
        <f t="shared" si="22"/>
        <v>93</v>
      </c>
    </row>
    <row r="19" spans="1:23">
      <c r="A19" s="49" t="s">
        <v>230</v>
      </c>
      <c r="B19" s="49">
        <f t="shared" ref="B19:G19" si="29">+B15 +B16+B17+B18</f>
        <v>696</v>
      </c>
      <c r="C19" s="49">
        <f t="shared" si="29"/>
        <v>558</v>
      </c>
      <c r="D19" s="49">
        <f t="shared" si="29"/>
        <v>501</v>
      </c>
      <c r="E19" s="49">
        <f t="shared" si="29"/>
        <v>498</v>
      </c>
      <c r="F19" s="49">
        <f t="shared" si="29"/>
        <v>621</v>
      </c>
      <c r="G19" s="49">
        <f t="shared" si="29"/>
        <v>603</v>
      </c>
      <c r="I19" s="49" t="s">
        <v>230</v>
      </c>
      <c r="J19" s="49">
        <f t="shared" ref="J19" si="30">+J15 +J16+J17+J18</f>
        <v>405</v>
      </c>
      <c r="K19" s="49">
        <f t="shared" ref="K19" si="31">+K15 +K16+K17+K18</f>
        <v>318</v>
      </c>
      <c r="L19" s="49">
        <f t="shared" ref="L19" si="32">+L15 +L16+L17+L18</f>
        <v>294</v>
      </c>
      <c r="M19" s="49">
        <f t="shared" ref="M19" si="33">+M15 +M16+M17+M18</f>
        <v>294</v>
      </c>
      <c r="N19" s="49">
        <f t="shared" ref="N19" si="34">+N15 +N16+N17+N18</f>
        <v>387</v>
      </c>
      <c r="O19" s="49">
        <f t="shared" ref="O19" si="35">+O15 +O16+O17+O18</f>
        <v>369</v>
      </c>
      <c r="Q19" s="49" t="s">
        <v>230</v>
      </c>
      <c r="R19" s="49">
        <f t="shared" si="22"/>
        <v>291</v>
      </c>
      <c r="S19" s="49">
        <f t="shared" si="22"/>
        <v>240</v>
      </c>
      <c r="T19" s="49">
        <f t="shared" si="22"/>
        <v>207</v>
      </c>
      <c r="U19" s="49">
        <f t="shared" si="22"/>
        <v>204</v>
      </c>
      <c r="V19" s="49">
        <f t="shared" si="22"/>
        <v>234</v>
      </c>
      <c r="W19" s="49">
        <f t="shared" si="22"/>
        <v>234</v>
      </c>
    </row>
    <row r="20" spans="1:23">
      <c r="A20" t="s">
        <v>231</v>
      </c>
      <c r="B20">
        <f t="shared" ref="B20:G20" si="36">+B40</f>
        <v>2739</v>
      </c>
      <c r="C20">
        <f t="shared" si="36"/>
        <v>2268</v>
      </c>
      <c r="D20">
        <f t="shared" si="36"/>
        <v>1953</v>
      </c>
      <c r="E20">
        <f t="shared" si="36"/>
        <v>1926</v>
      </c>
      <c r="F20">
        <f t="shared" si="36"/>
        <v>2007</v>
      </c>
      <c r="G20">
        <f t="shared" si="36"/>
        <v>1785</v>
      </c>
      <c r="I20" t="s">
        <v>231</v>
      </c>
      <c r="J20">
        <f t="shared" ref="J20:O20" si="37">+J40</f>
        <v>1539</v>
      </c>
      <c r="K20">
        <f t="shared" si="37"/>
        <v>1299</v>
      </c>
      <c r="L20">
        <f t="shared" si="37"/>
        <v>1164</v>
      </c>
      <c r="M20">
        <f t="shared" si="37"/>
        <v>1197</v>
      </c>
      <c r="N20">
        <f t="shared" si="37"/>
        <v>1269</v>
      </c>
      <c r="O20">
        <f t="shared" si="37"/>
        <v>1152</v>
      </c>
      <c r="Q20" t="s">
        <v>231</v>
      </c>
      <c r="R20">
        <f t="shared" si="22"/>
        <v>1200</v>
      </c>
      <c r="S20">
        <f t="shared" si="22"/>
        <v>969</v>
      </c>
      <c r="T20">
        <f t="shared" si="22"/>
        <v>789</v>
      </c>
      <c r="U20">
        <f t="shared" si="22"/>
        <v>729</v>
      </c>
      <c r="V20">
        <f t="shared" si="22"/>
        <v>738</v>
      </c>
      <c r="W20">
        <f t="shared" si="22"/>
        <v>633</v>
      </c>
    </row>
    <row r="21" spans="1:23">
      <c r="A21" t="s">
        <v>240</v>
      </c>
      <c r="B21">
        <f t="shared" ref="B21:G21" si="38">+B37</f>
        <v>237</v>
      </c>
      <c r="C21">
        <f t="shared" si="38"/>
        <v>195</v>
      </c>
      <c r="D21">
        <f t="shared" si="38"/>
        <v>120</v>
      </c>
      <c r="E21">
        <f t="shared" si="38"/>
        <v>117</v>
      </c>
      <c r="F21">
        <f t="shared" si="38"/>
        <v>108</v>
      </c>
      <c r="G21">
        <f t="shared" si="38"/>
        <v>75</v>
      </c>
      <c r="I21" t="s">
        <v>240</v>
      </c>
      <c r="J21">
        <f t="shared" ref="J21:O21" si="39">+J37</f>
        <v>105</v>
      </c>
      <c r="K21">
        <f t="shared" si="39"/>
        <v>87</v>
      </c>
      <c r="L21">
        <f t="shared" si="39"/>
        <v>57</v>
      </c>
      <c r="M21">
        <f t="shared" si="39"/>
        <v>51</v>
      </c>
      <c r="N21">
        <f t="shared" si="39"/>
        <v>51</v>
      </c>
      <c r="O21">
        <f t="shared" si="39"/>
        <v>33</v>
      </c>
      <c r="Q21" t="s">
        <v>240</v>
      </c>
      <c r="R21">
        <f t="shared" si="22"/>
        <v>132</v>
      </c>
      <c r="S21">
        <f t="shared" si="22"/>
        <v>108</v>
      </c>
      <c r="T21">
        <f t="shared" si="22"/>
        <v>63</v>
      </c>
      <c r="U21">
        <f t="shared" si="22"/>
        <v>66</v>
      </c>
      <c r="V21">
        <f t="shared" si="22"/>
        <v>57</v>
      </c>
      <c r="W21">
        <f t="shared" si="22"/>
        <v>42</v>
      </c>
    </row>
    <row r="23" spans="1:23">
      <c r="A23" s="57" t="s">
        <v>241</v>
      </c>
      <c r="B23" s="58">
        <v>2013</v>
      </c>
      <c r="C23" s="58">
        <v>2014</v>
      </c>
      <c r="D23" s="58">
        <v>2015</v>
      </c>
      <c r="E23" s="58">
        <v>2016</v>
      </c>
      <c r="F23" s="58">
        <v>2017</v>
      </c>
      <c r="G23" s="58">
        <v>2018</v>
      </c>
      <c r="H23" s="53"/>
      <c r="I23" s="57" t="s">
        <v>241</v>
      </c>
      <c r="J23" s="58">
        <v>2013</v>
      </c>
      <c r="K23" s="58">
        <v>2014</v>
      </c>
      <c r="L23" s="58">
        <v>2015</v>
      </c>
      <c r="M23" s="58">
        <v>2016</v>
      </c>
      <c r="N23" s="58">
        <v>2017</v>
      </c>
      <c r="O23" s="58">
        <v>2018</v>
      </c>
    </row>
    <row r="24" spans="1:23">
      <c r="A24" s="60" t="s">
        <v>216</v>
      </c>
      <c r="B24" s="55">
        <v>3</v>
      </c>
      <c r="C24" s="55">
        <v>3</v>
      </c>
      <c r="D24" s="55">
        <v>3</v>
      </c>
      <c r="E24" s="55">
        <v>6</v>
      </c>
      <c r="F24" s="55">
        <v>6</v>
      </c>
      <c r="G24" s="55">
        <v>6</v>
      </c>
      <c r="H24" s="53"/>
      <c r="I24" s="60" t="s">
        <v>216</v>
      </c>
      <c r="J24" s="55">
        <v>3</v>
      </c>
      <c r="K24" s="55">
        <v>3</v>
      </c>
      <c r="L24" s="55">
        <v>3</v>
      </c>
      <c r="M24" s="55">
        <v>3</v>
      </c>
      <c r="N24" s="55">
        <v>3</v>
      </c>
      <c r="O24" s="55">
        <v>3</v>
      </c>
    </row>
    <row r="25" spans="1:23">
      <c r="A25" s="60" t="s">
        <v>217</v>
      </c>
      <c r="B25" s="55">
        <v>396</v>
      </c>
      <c r="C25" s="55">
        <v>291</v>
      </c>
      <c r="D25" s="55">
        <v>267</v>
      </c>
      <c r="E25" s="55">
        <v>249</v>
      </c>
      <c r="F25" s="55">
        <v>270</v>
      </c>
      <c r="G25" s="55">
        <v>225</v>
      </c>
      <c r="H25" s="53"/>
      <c r="I25" s="60" t="s">
        <v>217</v>
      </c>
      <c r="J25" s="55">
        <v>231</v>
      </c>
      <c r="K25" s="55">
        <v>156</v>
      </c>
      <c r="L25" s="55">
        <v>153</v>
      </c>
      <c r="M25" s="55">
        <v>150</v>
      </c>
      <c r="N25" s="55">
        <v>171</v>
      </c>
      <c r="O25" s="55">
        <v>138</v>
      </c>
    </row>
    <row r="26" spans="1:23">
      <c r="A26" s="60" t="s">
        <v>218</v>
      </c>
      <c r="B26" s="55">
        <v>93</v>
      </c>
      <c r="C26" s="55">
        <v>72</v>
      </c>
      <c r="D26" s="55">
        <v>51</v>
      </c>
      <c r="E26" s="55">
        <v>69</v>
      </c>
      <c r="F26" s="55">
        <v>75</v>
      </c>
      <c r="G26" s="55">
        <v>75</v>
      </c>
      <c r="H26" s="53"/>
      <c r="I26" s="60" t="s">
        <v>218</v>
      </c>
      <c r="J26" s="55">
        <v>30</v>
      </c>
      <c r="K26" s="55">
        <v>21</v>
      </c>
      <c r="L26" s="55">
        <v>18</v>
      </c>
      <c r="M26" s="55">
        <v>24</v>
      </c>
      <c r="N26" s="55">
        <v>24</v>
      </c>
      <c r="O26" s="55">
        <v>24</v>
      </c>
    </row>
    <row r="27" spans="1:23" ht="28.8">
      <c r="A27" s="60" t="s">
        <v>219</v>
      </c>
      <c r="B27" s="55">
        <v>105</v>
      </c>
      <c r="C27" s="55">
        <v>90</v>
      </c>
      <c r="D27" s="55">
        <v>78</v>
      </c>
      <c r="E27" s="55">
        <v>63</v>
      </c>
      <c r="F27" s="55">
        <v>72</v>
      </c>
      <c r="G27" s="55">
        <v>72</v>
      </c>
      <c r="H27" s="53"/>
      <c r="I27" s="60" t="s">
        <v>219</v>
      </c>
      <c r="J27" s="55">
        <v>27</v>
      </c>
      <c r="K27" s="55">
        <v>24</v>
      </c>
      <c r="L27" s="55">
        <v>24</v>
      </c>
      <c r="M27" s="55">
        <v>21</v>
      </c>
      <c r="N27" s="55">
        <v>24</v>
      </c>
      <c r="O27" s="55">
        <v>30</v>
      </c>
    </row>
    <row r="28" spans="1:23" ht="28.8">
      <c r="A28" s="60" t="s">
        <v>220</v>
      </c>
      <c r="B28" s="55">
        <v>51</v>
      </c>
      <c r="C28" s="55">
        <v>45</v>
      </c>
      <c r="D28" s="55">
        <v>54</v>
      </c>
      <c r="E28" s="55">
        <v>42</v>
      </c>
      <c r="F28" s="55">
        <v>45</v>
      </c>
      <c r="G28" s="55">
        <v>36</v>
      </c>
      <c r="H28" s="53"/>
      <c r="I28" s="60" t="s">
        <v>220</v>
      </c>
      <c r="J28" s="55">
        <v>21</v>
      </c>
      <c r="K28" s="55">
        <v>21</v>
      </c>
      <c r="L28" s="55">
        <v>27</v>
      </c>
      <c r="M28" s="55">
        <v>21</v>
      </c>
      <c r="N28" s="55">
        <v>21</v>
      </c>
      <c r="O28" s="55">
        <v>18</v>
      </c>
    </row>
    <row r="29" spans="1:23" ht="28.8">
      <c r="A29" s="60" t="s">
        <v>221</v>
      </c>
      <c r="B29" s="55">
        <v>204</v>
      </c>
      <c r="C29" s="55">
        <v>192</v>
      </c>
      <c r="D29" s="55">
        <v>180</v>
      </c>
      <c r="E29" s="55">
        <v>174</v>
      </c>
      <c r="F29" s="55">
        <v>270</v>
      </c>
      <c r="G29" s="55">
        <v>297</v>
      </c>
      <c r="H29" s="53"/>
      <c r="I29" s="60" t="s">
        <v>221</v>
      </c>
      <c r="J29" s="55">
        <v>141</v>
      </c>
      <c r="K29" s="55">
        <v>138</v>
      </c>
      <c r="L29" s="55">
        <v>120</v>
      </c>
      <c r="M29" s="55">
        <v>117</v>
      </c>
      <c r="N29" s="55">
        <v>189</v>
      </c>
      <c r="O29" s="55">
        <v>204</v>
      </c>
    </row>
    <row r="30" spans="1:23" ht="28.8">
      <c r="A30" s="60" t="s">
        <v>222</v>
      </c>
      <c r="B30" s="55">
        <v>747</v>
      </c>
      <c r="C30" s="55">
        <v>651</v>
      </c>
      <c r="D30" s="55">
        <v>468</v>
      </c>
      <c r="E30" s="55">
        <v>513</v>
      </c>
      <c r="F30" s="55">
        <v>501</v>
      </c>
      <c r="G30" s="55">
        <v>405</v>
      </c>
      <c r="H30" s="53"/>
      <c r="I30" s="60" t="s">
        <v>222</v>
      </c>
      <c r="J30" s="55">
        <v>498</v>
      </c>
      <c r="K30" s="55">
        <v>435</v>
      </c>
      <c r="L30" s="55">
        <v>321</v>
      </c>
      <c r="M30" s="55">
        <v>369</v>
      </c>
      <c r="N30" s="55">
        <v>360</v>
      </c>
      <c r="O30" s="55">
        <v>291</v>
      </c>
    </row>
    <row r="31" spans="1:23">
      <c r="A31" s="60" t="s">
        <v>223</v>
      </c>
      <c r="B31" s="55">
        <v>483</v>
      </c>
      <c r="C31" s="55">
        <v>411</v>
      </c>
      <c r="D31" s="55">
        <v>408</v>
      </c>
      <c r="E31" s="55">
        <v>387</v>
      </c>
      <c r="F31" s="55">
        <v>384</v>
      </c>
      <c r="G31" s="55">
        <v>366</v>
      </c>
      <c r="H31" s="53"/>
      <c r="I31" s="60" t="s">
        <v>223</v>
      </c>
      <c r="J31" s="55">
        <v>276</v>
      </c>
      <c r="K31" s="55">
        <v>240</v>
      </c>
      <c r="L31" s="55">
        <v>252</v>
      </c>
      <c r="M31" s="55">
        <v>261</v>
      </c>
      <c r="N31" s="55">
        <v>261</v>
      </c>
      <c r="O31" s="55">
        <v>267</v>
      </c>
    </row>
    <row r="32" spans="1:23" ht="28.8">
      <c r="A32" s="60" t="s">
        <v>224</v>
      </c>
      <c r="B32" s="55">
        <v>24</v>
      </c>
      <c r="C32" s="55">
        <v>18</v>
      </c>
      <c r="D32" s="55">
        <v>18</v>
      </c>
      <c r="E32" s="55">
        <v>27</v>
      </c>
      <c r="F32" s="55">
        <v>21</v>
      </c>
      <c r="G32" s="55">
        <v>24</v>
      </c>
      <c r="H32" s="53"/>
      <c r="I32" s="60" t="s">
        <v>224</v>
      </c>
      <c r="J32" s="55">
        <v>3</v>
      </c>
      <c r="K32" s="55">
        <v>6</v>
      </c>
      <c r="L32" s="55">
        <v>6</v>
      </c>
      <c r="M32" s="55">
        <v>12</v>
      </c>
      <c r="N32" s="55">
        <v>12</v>
      </c>
      <c r="O32" s="55">
        <v>15</v>
      </c>
    </row>
    <row r="33" spans="1:15">
      <c r="A33" s="60" t="s">
        <v>233</v>
      </c>
      <c r="B33" s="55">
        <v>33</v>
      </c>
      <c r="C33" s="55">
        <v>12</v>
      </c>
      <c r="D33" s="55">
        <v>21</v>
      </c>
      <c r="E33" s="55">
        <v>21</v>
      </c>
      <c r="F33" s="55">
        <v>18</v>
      </c>
      <c r="G33" s="55">
        <v>15</v>
      </c>
      <c r="H33" s="53"/>
      <c r="I33" s="60" t="s">
        <v>233</v>
      </c>
      <c r="J33" s="55">
        <v>12</v>
      </c>
      <c r="K33" s="55">
        <v>6</v>
      </c>
      <c r="L33" s="55">
        <v>12</v>
      </c>
      <c r="M33" s="55">
        <v>9</v>
      </c>
      <c r="N33" s="55">
        <v>6</v>
      </c>
      <c r="O33" s="55">
        <v>6</v>
      </c>
    </row>
    <row r="34" spans="1:15" ht="28.8">
      <c r="A34" s="60" t="s">
        <v>234</v>
      </c>
      <c r="B34" s="55">
        <v>60</v>
      </c>
      <c r="C34" s="55">
        <v>39</v>
      </c>
      <c r="D34" s="55">
        <v>39</v>
      </c>
      <c r="E34" s="55">
        <v>36</v>
      </c>
      <c r="F34" s="55">
        <v>45</v>
      </c>
      <c r="G34" s="55">
        <v>27</v>
      </c>
      <c r="H34" s="53"/>
      <c r="I34" s="60" t="s">
        <v>234</v>
      </c>
      <c r="J34" s="55">
        <v>30</v>
      </c>
      <c r="K34" s="55">
        <v>18</v>
      </c>
      <c r="L34" s="55">
        <v>24</v>
      </c>
      <c r="M34" s="55">
        <v>24</v>
      </c>
      <c r="N34" s="55">
        <v>30</v>
      </c>
      <c r="O34" s="55">
        <v>18</v>
      </c>
    </row>
    <row r="35" spans="1:15" ht="28.8">
      <c r="A35" s="60" t="s">
        <v>235</v>
      </c>
      <c r="B35" s="55">
        <v>207</v>
      </c>
      <c r="C35" s="55">
        <v>150</v>
      </c>
      <c r="D35" s="55">
        <v>159</v>
      </c>
      <c r="E35" s="55">
        <v>144</v>
      </c>
      <c r="F35" s="55">
        <v>117</v>
      </c>
      <c r="G35" s="55">
        <v>99</v>
      </c>
      <c r="H35" s="53"/>
      <c r="I35" s="60" t="s">
        <v>235</v>
      </c>
      <c r="J35" s="55">
        <v>114</v>
      </c>
      <c r="K35" s="55">
        <v>81</v>
      </c>
      <c r="L35" s="55">
        <v>93</v>
      </c>
      <c r="M35" s="55">
        <v>78</v>
      </c>
      <c r="N35" s="55">
        <v>69</v>
      </c>
      <c r="O35" s="55">
        <v>63</v>
      </c>
    </row>
    <row r="36" spans="1:15">
      <c r="A36" s="60" t="s">
        <v>236</v>
      </c>
      <c r="B36" s="55">
        <v>60</v>
      </c>
      <c r="C36" s="55">
        <v>72</v>
      </c>
      <c r="D36" s="55">
        <v>51</v>
      </c>
      <c r="E36" s="55">
        <v>42</v>
      </c>
      <c r="F36" s="55">
        <v>48</v>
      </c>
      <c r="G36" s="55">
        <v>30</v>
      </c>
      <c r="H36" s="53"/>
      <c r="I36" s="60" t="s">
        <v>236</v>
      </c>
      <c r="J36" s="55">
        <v>30</v>
      </c>
      <c r="K36" s="55">
        <v>48</v>
      </c>
      <c r="L36" s="55">
        <v>33</v>
      </c>
      <c r="M36" s="55">
        <v>30</v>
      </c>
      <c r="N36" s="55">
        <v>33</v>
      </c>
      <c r="O36" s="55">
        <v>24</v>
      </c>
    </row>
    <row r="37" spans="1:15" ht="28.8">
      <c r="A37" s="60" t="s">
        <v>237</v>
      </c>
      <c r="B37" s="55">
        <v>237</v>
      </c>
      <c r="C37" s="55">
        <v>195</v>
      </c>
      <c r="D37" s="55">
        <v>120</v>
      </c>
      <c r="E37" s="55">
        <v>117</v>
      </c>
      <c r="F37" s="55">
        <v>108</v>
      </c>
      <c r="G37" s="55">
        <v>75</v>
      </c>
      <c r="H37" s="53"/>
      <c r="I37" s="60" t="s">
        <v>237</v>
      </c>
      <c r="J37" s="55">
        <v>105</v>
      </c>
      <c r="K37" s="55">
        <v>87</v>
      </c>
      <c r="L37" s="55">
        <v>57</v>
      </c>
      <c r="M37" s="55">
        <v>51</v>
      </c>
      <c r="N37" s="55">
        <v>51</v>
      </c>
      <c r="O37" s="55">
        <v>33</v>
      </c>
    </row>
    <row r="38" spans="1:15" ht="43.2">
      <c r="A38" s="60" t="s">
        <v>238</v>
      </c>
      <c r="B38" s="55">
        <v>33</v>
      </c>
      <c r="C38" s="55">
        <v>30</v>
      </c>
      <c r="D38" s="55">
        <v>36</v>
      </c>
      <c r="E38" s="55">
        <v>39</v>
      </c>
      <c r="F38" s="55">
        <v>30</v>
      </c>
      <c r="G38" s="55">
        <v>30</v>
      </c>
      <c r="H38" s="53"/>
      <c r="I38" s="60" t="s">
        <v>238</v>
      </c>
      <c r="J38" s="55">
        <v>12</v>
      </c>
      <c r="K38" s="55">
        <v>15</v>
      </c>
      <c r="L38" s="55">
        <v>21</v>
      </c>
      <c r="M38" s="55">
        <v>21</v>
      </c>
      <c r="N38" s="55">
        <v>18</v>
      </c>
      <c r="O38" s="55">
        <v>21</v>
      </c>
    </row>
    <row r="39" spans="1:15">
      <c r="A39" s="61" t="s">
        <v>239</v>
      </c>
      <c r="B39" s="62">
        <v>3</v>
      </c>
      <c r="C39" s="62">
        <v>3</v>
      </c>
      <c r="D39" s="62" t="s">
        <v>232</v>
      </c>
      <c r="E39" s="62" t="s">
        <v>232</v>
      </c>
      <c r="F39" s="62" t="s">
        <v>232</v>
      </c>
      <c r="G39" s="62" t="s">
        <v>232</v>
      </c>
      <c r="H39" s="53"/>
      <c r="I39" s="61" t="s">
        <v>239</v>
      </c>
      <c r="J39" s="62" t="s">
        <v>232</v>
      </c>
      <c r="K39" s="62" t="s">
        <v>232</v>
      </c>
      <c r="L39" s="62" t="s">
        <v>232</v>
      </c>
      <c r="M39" s="62" t="s">
        <v>232</v>
      </c>
      <c r="N39" s="62" t="s">
        <v>232</v>
      </c>
      <c r="O39" s="62" t="s">
        <v>232</v>
      </c>
    </row>
    <row r="40" spans="1:15">
      <c r="A40" s="59" t="s">
        <v>215</v>
      </c>
      <c r="B40" s="56">
        <v>2739</v>
      </c>
      <c r="C40" s="56">
        <v>2268</v>
      </c>
      <c r="D40" s="56">
        <v>1953</v>
      </c>
      <c r="E40" s="56">
        <v>1926</v>
      </c>
      <c r="F40" s="56">
        <v>2007</v>
      </c>
      <c r="G40" s="56">
        <v>1785</v>
      </c>
      <c r="H40" s="53"/>
      <c r="I40" s="59" t="s">
        <v>215</v>
      </c>
      <c r="J40" s="56">
        <v>1539</v>
      </c>
      <c r="K40" s="56">
        <v>1299</v>
      </c>
      <c r="L40" s="56">
        <v>1164</v>
      </c>
      <c r="M40" s="56">
        <v>1197</v>
      </c>
      <c r="N40" s="56">
        <v>1269</v>
      </c>
      <c r="O40" s="56">
        <v>1152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 table</vt:lpstr>
      <vt:lpstr>Populations</vt:lpstr>
      <vt:lpstr>Teenage pregnancies</vt:lpstr>
      <vt:lpstr>Infant mortality</vt:lpstr>
      <vt:lpstr>Children in state care</vt:lpstr>
      <vt:lpstr>ECE enrolment</vt:lpstr>
      <vt:lpstr>Student engagement</vt:lpstr>
      <vt:lpstr>Student achievement</vt:lpstr>
      <vt:lpstr>Youth offending</vt:lpstr>
      <vt:lpstr>Welfare support</vt:lpstr>
      <vt:lpstr>Unemployment</vt:lpstr>
      <vt:lpstr>Youth unemployment</vt:lpstr>
      <vt:lpstr>Personal Incomes</vt:lpstr>
      <vt:lpstr>Income distribution</vt:lpstr>
      <vt:lpstr>Employment</vt:lpstr>
      <vt:lpstr>Prison sentencing</vt:lpstr>
      <vt:lpstr>Imprisonment rates</vt:lpstr>
      <vt:lpstr>Recidivism</vt:lpstr>
      <vt:lpstr>Hazardous drinking</vt:lpstr>
      <vt:lpstr>Illicit drug offending</vt:lpstr>
      <vt:lpstr>Demand for social housing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</dc:creator>
  <cp:lastModifiedBy>ISG</cp:lastModifiedBy>
  <dcterms:created xsi:type="dcterms:W3CDTF">2019-01-14T00:37:40Z</dcterms:created>
  <dcterms:modified xsi:type="dcterms:W3CDTF">2019-02-14T02:43:28Z</dcterms:modified>
</cp:coreProperties>
</file>